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0" yWindow="1125" windowWidth="12390" windowHeight="9000"/>
  </bookViews>
  <sheets>
    <sheet name="Paro registrado" sheetId="2" r:id="rId1"/>
    <sheet name="Contratos registrados" sheetId="1" r:id="rId2"/>
    <sheet name="Beneficiarios de prestaciones" sheetId="12" r:id="rId3"/>
    <sheet name="Paro nacional, CCAA y provincia" sheetId="23" r:id="rId4"/>
  </sheets>
  <definedNames>
    <definedName name="_xlnm.Print_Area" localSheetId="2">'Beneficiarios de prestaciones'!$A$1:$G$66</definedName>
    <definedName name="_xlnm.Print_Area" localSheetId="1">'Contratos registrados'!$A$1:$J$34</definedName>
    <definedName name="_xlnm.Print_Area" localSheetId="3">'Paro nacional, CCAA y provincia'!$A$1:$K$72</definedName>
    <definedName name="_xlnm.Print_Area" localSheetId="0">'Paro registrado'!$A$1:$I$50</definedName>
    <definedName name="_xlnm.Print_Area">'Contratos registrados'!$A$1:$I$36</definedName>
    <definedName name="EMPLEO">'Contratos registrados'!$A$1:$I$36</definedName>
    <definedName name="OBSERVA">'Contratos registrados'!$A$5:$I$36</definedName>
    <definedName name="OBSERVAT">'Contratos registrados'!$A$5:$I$36</definedName>
    <definedName name="OBSERVATORIO">'Contratos registrados'!$A$1:$I$36</definedName>
  </definedNames>
  <calcPr calcId="125725"/>
</workbook>
</file>

<file path=xl/calcChain.xml><?xml version="1.0" encoding="utf-8"?>
<calcChain xmlns="http://schemas.openxmlformats.org/spreadsheetml/2006/main">
  <c r="C38" i="2"/>
  <c r="C37"/>
  <c r="C36"/>
  <c r="C10"/>
  <c r="C9"/>
  <c r="C8"/>
  <c r="C63" i="12"/>
  <c r="D65" s="1"/>
  <c r="D61"/>
  <c r="C55"/>
  <c r="D58" s="1"/>
  <c r="D53"/>
  <c r="C47"/>
  <c r="D49" s="1"/>
  <c r="D45"/>
  <c r="C39"/>
  <c r="D41" s="1"/>
  <c r="D37"/>
  <c r="C31"/>
  <c r="D33" s="1"/>
  <c r="D29"/>
  <c r="G25"/>
  <c r="F25"/>
  <c r="G24"/>
  <c r="F24"/>
  <c r="G22"/>
  <c r="F22"/>
  <c r="G21"/>
  <c r="F21"/>
  <c r="E20"/>
  <c r="D20"/>
  <c r="C20"/>
  <c r="G20" s="1"/>
  <c r="G19"/>
  <c r="F19"/>
  <c r="G18"/>
  <c r="F18"/>
  <c r="G17"/>
  <c r="F17"/>
  <c r="G16"/>
  <c r="F16"/>
  <c r="G15"/>
  <c r="F15"/>
  <c r="E14"/>
  <c r="D14"/>
  <c r="C14"/>
  <c r="F14" s="1"/>
  <c r="G13"/>
  <c r="F13"/>
  <c r="G12"/>
  <c r="F12"/>
  <c r="G11"/>
  <c r="F11"/>
  <c r="G10"/>
  <c r="F10"/>
  <c r="G9"/>
  <c r="F9"/>
  <c r="G8"/>
  <c r="F8"/>
  <c r="G7"/>
  <c r="F7"/>
  <c r="G6"/>
  <c r="F6"/>
  <c r="E5"/>
  <c r="E26" s="1"/>
  <c r="D5"/>
  <c r="D26" s="1"/>
  <c r="C5"/>
  <c r="G5" s="1"/>
  <c r="E17" i="1"/>
  <c r="E10"/>
  <c r="E9"/>
  <c r="E8"/>
  <c r="E7"/>
  <c r="E6"/>
  <c r="E5"/>
  <c r="D17"/>
  <c r="D14"/>
  <c r="D10"/>
  <c r="D9"/>
  <c r="D8"/>
  <c r="D7"/>
  <c r="D6"/>
  <c r="D5"/>
  <c r="E36" i="2"/>
  <c r="E37" s="1"/>
  <c r="E35"/>
  <c r="E34"/>
  <c r="E33"/>
  <c r="E32"/>
  <c r="E31"/>
  <c r="E30"/>
  <c r="E29"/>
  <c r="E28"/>
  <c r="E27"/>
  <c r="E5"/>
  <c r="E26" s="1"/>
  <c r="F5" i="12" l="1"/>
  <c r="G14"/>
  <c r="F20"/>
  <c r="C26"/>
  <c r="D30"/>
  <c r="D31"/>
  <c r="D32"/>
  <c r="D34"/>
  <c r="D38"/>
  <c r="D39"/>
  <c r="D40"/>
  <c r="D42"/>
  <c r="D46"/>
  <c r="D47"/>
  <c r="D48"/>
  <c r="D50"/>
  <c r="D54"/>
  <c r="D55"/>
  <c r="D57"/>
  <c r="D64"/>
  <c r="D66"/>
  <c r="E31"/>
  <c r="E39"/>
  <c r="E47"/>
  <c r="D56"/>
  <c r="D62"/>
  <c r="D63"/>
  <c r="E38" i="2"/>
  <c r="F26" i="12" l="1"/>
  <c r="G26"/>
  <c r="D36" i="2" l="1"/>
  <c r="D37" s="1"/>
  <c r="D35"/>
  <c r="D34"/>
  <c r="D33"/>
  <c r="D32"/>
  <c r="D31"/>
  <c r="D30"/>
  <c r="D29"/>
  <c r="D28"/>
  <c r="D27"/>
  <c r="D5"/>
  <c r="D26" s="1"/>
  <c r="D38" l="1"/>
  <c r="C5" i="1" l="1"/>
  <c r="H6"/>
  <c r="I6" s="1"/>
  <c r="F6"/>
  <c r="G6" s="1"/>
  <c r="F5" l="1"/>
  <c r="G5" s="1"/>
  <c r="J6"/>
  <c r="H5"/>
  <c r="I5" s="1"/>
  <c r="C35" i="2" l="1"/>
  <c r="F16"/>
  <c r="G16" s="1"/>
  <c r="C5" l="1"/>
  <c r="C26" s="1"/>
  <c r="C27"/>
  <c r="C28"/>
  <c r="C29"/>
  <c r="C30"/>
  <c r="C31"/>
  <c r="C32"/>
  <c r="C33"/>
  <c r="C34"/>
  <c r="H22" i="1"/>
  <c r="I22" s="1"/>
  <c r="H36" i="2"/>
  <c r="I36" s="1"/>
  <c r="F36"/>
  <c r="G3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5"/>
  <c r="I15" s="1"/>
  <c r="F15"/>
  <c r="G15" s="1"/>
  <c r="H14"/>
  <c r="I14" s="1"/>
  <c r="F14"/>
  <c r="G14" s="1"/>
  <c r="H13"/>
  <c r="I13" s="1"/>
  <c r="F13"/>
  <c r="G13" s="1"/>
  <c r="H12"/>
  <c r="I12" s="1"/>
  <c r="F12"/>
  <c r="G12" s="1"/>
  <c r="H11"/>
  <c r="I11" s="1"/>
  <c r="F11"/>
  <c r="G11" s="1"/>
  <c r="H10"/>
  <c r="I10" s="1"/>
  <c r="F10"/>
  <c r="G10" s="1"/>
  <c r="H9"/>
  <c r="I9" s="1"/>
  <c r="F9"/>
  <c r="H7"/>
  <c r="I7" s="1"/>
  <c r="F7"/>
  <c r="G7" s="1"/>
  <c r="H6"/>
  <c r="I6" s="1"/>
  <c r="F6"/>
  <c r="G6" s="1"/>
  <c r="H20" i="1"/>
  <c r="I20" s="1"/>
  <c r="H18"/>
  <c r="I18" s="1"/>
  <c r="H19"/>
  <c r="I19" s="1"/>
  <c r="H21"/>
  <c r="I21" s="1"/>
  <c r="H12"/>
  <c r="I12" s="1"/>
  <c r="H13"/>
  <c r="I13" s="1"/>
  <c r="H14"/>
  <c r="I14" s="1"/>
  <c r="H15"/>
  <c r="I15" s="1"/>
  <c r="H16"/>
  <c r="I16" s="1"/>
  <c r="H17"/>
  <c r="I17" s="1"/>
  <c r="H11"/>
  <c r="I11" s="1"/>
  <c r="H10"/>
  <c r="I10" s="1"/>
  <c r="H9"/>
  <c r="I9" s="1"/>
  <c r="H7"/>
  <c r="I7" s="1"/>
  <c r="F16"/>
  <c r="G16" s="1"/>
  <c r="F15"/>
  <c r="G15" s="1"/>
  <c r="F14"/>
  <c r="G14" s="1"/>
  <c r="F13"/>
  <c r="G13" s="1"/>
  <c r="F12"/>
  <c r="G12" s="1"/>
  <c r="F22"/>
  <c r="G22" s="1"/>
  <c r="F20"/>
  <c r="G20" s="1"/>
  <c r="F19"/>
  <c r="G19" s="1"/>
  <c r="F7"/>
  <c r="G7" s="1"/>
  <c r="F8"/>
  <c r="G8" s="1"/>
  <c r="F9"/>
  <c r="G9" s="1"/>
  <c r="F10"/>
  <c r="G10" s="1"/>
  <c r="F11"/>
  <c r="G11" s="1"/>
  <c r="F17"/>
  <c r="G17" s="1"/>
  <c r="F18"/>
  <c r="G18" s="1"/>
  <c r="F21"/>
  <c r="G21" s="1"/>
  <c r="H8"/>
  <c r="I8" s="1"/>
  <c r="H8" i="2"/>
  <c r="I8" s="1"/>
  <c r="F8"/>
  <c r="G8" s="1"/>
  <c r="G9" l="1"/>
  <c r="H5"/>
  <c r="I5" s="1"/>
  <c r="F5"/>
  <c r="G5" s="1"/>
  <c r="F26"/>
  <c r="H26" l="1"/>
  <c r="H16"/>
  <c r="I16" s="1"/>
  <c r="J8" i="1"/>
  <c r="J11" l="1"/>
  <c r="J20"/>
  <c r="J13"/>
  <c r="J16"/>
  <c r="J15"/>
  <c r="J18"/>
  <c r="J17"/>
  <c r="J10"/>
  <c r="J7"/>
  <c r="J19"/>
  <c r="J22"/>
  <c r="J21"/>
  <c r="J14"/>
  <c r="J12"/>
  <c r="J9"/>
</calcChain>
</file>

<file path=xl/sharedStrings.xml><?xml version="1.0" encoding="utf-8"?>
<sst xmlns="http://schemas.openxmlformats.org/spreadsheetml/2006/main" count="278" uniqueCount="168">
  <si>
    <t>PRÁCTICAS</t>
  </si>
  <si>
    <r>
      <t xml:space="preserve">Filtro: Provincia de </t>
    </r>
    <r>
      <rPr>
        <b/>
        <sz val="16"/>
        <rFont val="Arial"/>
        <family val="2"/>
      </rPr>
      <t>destino</t>
    </r>
    <r>
      <rPr>
        <sz val="16"/>
        <rFont val="Arial"/>
        <family val="2"/>
      </rPr>
      <t xml:space="preserve"> del contrato; mes de registro del contrato</t>
    </r>
  </si>
  <si>
    <t>DE 25 A 44 AÑOS</t>
  </si>
  <si>
    <t>MAYOR O IGUAL DE 45 AÑOS</t>
  </si>
  <si>
    <t>RESUMEN DE DATOS BASICOS. PARO REGISTRADO</t>
  </si>
  <si>
    <t>PARO REGISTRADO</t>
  </si>
  <si>
    <t>SIN EMPLEO ANTERIOR</t>
  </si>
  <si>
    <t>POBLACIÓN ACTIVA (1)</t>
  </si>
  <si>
    <t xml:space="preserve"> </t>
  </si>
  <si>
    <t>MAYOR O IGUAL DE 25  AÑOS</t>
  </si>
  <si>
    <t>TASA DE PARO REGISTRADO (2)</t>
  </si>
  <si>
    <t>COLOCACIONES</t>
  </si>
  <si>
    <t xml:space="preserve">COLOCACIONES COMUNICADAS </t>
  </si>
  <si>
    <t xml:space="preserve">COLOCACIONES GESTIONADAS </t>
  </si>
  <si>
    <t>Relación entre el Paro registrado en las Oficinas de Empleo y la Población Activa-EPA.</t>
  </si>
  <si>
    <t>Fuentes:</t>
  </si>
  <si>
    <t>Encuesta de Población Activa (EPA). INE.</t>
  </si>
  <si>
    <t xml:space="preserve">Desde mayo de 2005, las estadísticas de empleo se dan siguiendo la nueva metodología del modelo de gestión SISPE </t>
  </si>
  <si>
    <t>Conclusiones:</t>
  </si>
  <si>
    <t>INDICADOR</t>
  </si>
  <si>
    <t>SEXO</t>
  </si>
  <si>
    <t>EDAD</t>
  </si>
  <si>
    <t>SECTOR</t>
  </si>
  <si>
    <t>MODALIDAD</t>
  </si>
  <si>
    <t>Elaboración:</t>
  </si>
  <si>
    <t>HOMBRES</t>
  </si>
  <si>
    <t>MUJERES</t>
  </si>
  <si>
    <t>MENOR DE 25 AÑOS</t>
  </si>
  <si>
    <t>AGRICULTURA</t>
  </si>
  <si>
    <t>INDUSTRIA</t>
  </si>
  <si>
    <t>CONSTRUCCIÓN</t>
  </si>
  <si>
    <t>SERVICIOS</t>
  </si>
  <si>
    <t>INDEFINIDO</t>
  </si>
  <si>
    <t xml:space="preserve"> Diferencia mes anterior</t>
  </si>
  <si>
    <t>% Variac. mes anterior</t>
  </si>
  <si>
    <t xml:space="preserve"> Diferencia año anterior</t>
  </si>
  <si>
    <t>% Variación  anual</t>
  </si>
  <si>
    <t xml:space="preserve">Conclusiones: </t>
  </si>
  <si>
    <t>RESUMEN DE DATOS BASICOS. Contratos</t>
  </si>
  <si>
    <t>Fuente:</t>
  </si>
  <si>
    <t>CONTRATACIONES (1)</t>
  </si>
  <si>
    <t>(1).</t>
  </si>
  <si>
    <t>(2).</t>
  </si>
  <si>
    <t>OBRA O SERVICIO</t>
  </si>
  <si>
    <t>EVENTUAL CIRCUNSTANCIAS DE LA PRODUCCIÓN</t>
  </si>
  <si>
    <t>INTERINIDAD</t>
  </si>
  <si>
    <t>FORMACIÓN</t>
  </si>
  <si>
    <t>RESTO (OTROS)</t>
  </si>
  <si>
    <t>TEMPORALES</t>
  </si>
  <si>
    <t>Aviso:</t>
  </si>
  <si>
    <t>,</t>
  </si>
  <si>
    <r>
      <t xml:space="preserve">A partir de enero de 2009, los contratos registrados se contabilizarán utilizando como filtro la </t>
    </r>
    <r>
      <rPr>
        <b/>
        <sz val="16"/>
        <rFont val="Arial"/>
        <family val="2"/>
      </rPr>
      <t>provincia de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destino del contrato</t>
    </r>
    <r>
      <rPr>
        <sz val="16"/>
        <rFont val="Arial"/>
        <family val="2"/>
      </rPr>
      <t>, en lugar de provincia de registro del contrato.</t>
    </r>
  </si>
  <si>
    <t>Indicador: Contratos registrados. Estadística: Contratos Iniciales + Conversiones</t>
  </si>
  <si>
    <t>Beneficiarios de Prestaciones</t>
  </si>
  <si>
    <t>% Variación</t>
  </si>
  <si>
    <t>Mes anterior</t>
  </si>
  <si>
    <t>Año anterior</t>
  </si>
  <si>
    <t>Régimen General</t>
  </si>
  <si>
    <t>Sexo</t>
  </si>
  <si>
    <t>Hombres</t>
  </si>
  <si>
    <t>Mujeres</t>
  </si>
  <si>
    <t>Edad</t>
  </si>
  <si>
    <t>Menor de 25 años</t>
  </si>
  <si>
    <t>De 25 a 44 años</t>
  </si>
  <si>
    <t>Mayor de 45 años</t>
  </si>
  <si>
    <t>Tipo de Prestación</t>
  </si>
  <si>
    <t>Contributiva</t>
  </si>
  <si>
    <t>Subsidio</t>
  </si>
  <si>
    <t>R.A.I.</t>
  </si>
  <si>
    <t>Régimen General. Tipo de prestación</t>
  </si>
  <si>
    <t>%/ Contributiva</t>
  </si>
  <si>
    <t>%/ Total R.G.</t>
  </si>
  <si>
    <t>Total</t>
  </si>
  <si>
    <t>%/ Subsidio</t>
  </si>
  <si>
    <t>%/ R.A.I.</t>
  </si>
  <si>
    <t>Renta Activa de Inserción</t>
  </si>
  <si>
    <t>%/ R.E.A.</t>
  </si>
  <si>
    <t>%/Total</t>
  </si>
  <si>
    <t>Estadística Mensual de Empleo (SEPE)</t>
  </si>
  <si>
    <t>Observatorio de las ocupaciones. SEPE. Sevilla.</t>
  </si>
  <si>
    <t xml:space="preserve">SEPE. Estadísticas </t>
  </si>
  <si>
    <t>Subsidio Trabajadores Eventuales Agrarios</t>
  </si>
  <si>
    <t>Nota:</t>
  </si>
  <si>
    <t xml:space="preserve">Los datos de población activa se han calculado con la nueva base de población y las series retrospectivas homogéneas para el periodo 2002-2013 </t>
  </si>
  <si>
    <t xml:space="preserve"> Programa de Activación para el empleo</t>
  </si>
  <si>
    <t>%/ PAE</t>
  </si>
  <si>
    <t>Programa de activación para el empleo (PAE)</t>
  </si>
  <si>
    <t>Total Régimen General +TEASS+PAE</t>
  </si>
  <si>
    <t>Servicio Público de Empleo Estatal</t>
  </si>
  <si>
    <t>Evolución del paro registrado por provincias y comunidades autónomas</t>
  </si>
  <si>
    <t>DATOS ABSOLUTOS MES</t>
  </si>
  <si>
    <t>VARIACIONES</t>
  </si>
  <si>
    <t>MES ANTERIOR</t>
  </si>
  <si>
    <t>INTERANUAL (1)</t>
  </si>
  <si>
    <t>ABSOLUTA</t>
  </si>
  <si>
    <t>RELATIVA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</si>
  <si>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</si>
  <si>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</si>
  <si>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</si>
  <si>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</si>
  <si>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</si>
  <si>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</si>
  <si>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</si>
  <si>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</si>
  <si>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ANDALUCIA</t>
  </si>
  <si>
    <t>HUESCA</t>
  </si>
  <si>
    <t>TERUEL</t>
  </si>
  <si>
    <t>ZARAGOZA</t>
  </si>
  <si>
    <t>ARAGON</t>
  </si>
  <si>
    <t>PRINCIPADO DE ASTURIAS</t>
  </si>
  <si>
    <t>ILLES BALEARS</t>
  </si>
  <si>
    <t>PALMAS LAS</t>
  </si>
  <si>
    <t>STA. CRUZ DE TENERIFE</t>
  </si>
  <si>
    <t>CANARIAS</t>
  </si>
  <si>
    <t>CANTABRIA</t>
  </si>
  <si>
    <t>ALBACETE</t>
  </si>
  <si>
    <t>CIUDAD REAL</t>
  </si>
  <si>
    <t>CUENCA</t>
  </si>
  <si>
    <t>GUADALAJARA</t>
  </si>
  <si>
    <t>TOLEDO</t>
  </si>
  <si>
    <t>CASTILLA-LA MANCHA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</si>
  <si>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</si>
  <si>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</si>
  <si>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</si>
  <si>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</si>
  <si>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</si>
  <si>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</si>
  <si>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</si>
  <si>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</si>
  <si>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</si>
  <si>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CASTILLA Y LEON</t>
  </si>
  <si>
    <t>BARCELONA</t>
  </si>
  <si>
    <t>GIRONA</t>
  </si>
  <si>
    <t>LLEIDA</t>
  </si>
  <si>
    <t>TARRAGONA</t>
  </si>
  <si>
    <t>CATALUÑA</t>
  </si>
  <si>
    <t>ALICANTE/ALACANT</t>
  </si>
  <si>
    <t>CASTELLON/CASTELLO</t>
  </si>
  <si>
    <t>VALENCIA</t>
  </si>
  <si>
    <t>COM. VALENCIANA</t>
  </si>
  <si>
    <t>BADAJOZ</t>
  </si>
  <si>
    <t>CACERES</t>
  </si>
  <si>
    <t>EXTREMADURA</t>
  </si>
  <si>
    <t>CORUÑA A</t>
  </si>
  <si>
    <t>LUGO</t>
  </si>
  <si>
    <t>OURENSE</t>
  </si>
  <si>
    <t>PONTEVEDRA</t>
  </si>
  <si>
    <t>GALICIA</t>
  </si>
  <si>
    <t>COM. DE MADRID</t>
  </si>
  <si>
    <t>REGION DE MURCIA</t>
  </si>
  <si>
    <t>COM. FORAL DE NAVARRA</t>
  </si>
  <si>
    <t>ARABA/ALAVA</t>
  </si>
  <si>
    <t>BIZKAIA</t>
  </si>
  <si>
    <t>GIPUZKOA</t>
  </si>
  <si>
    <t>PAIS VASCO</t>
  </si>
  <si>
    <t>LA RIOJA</t>
  </si>
  <si>
    <t>CEUTA</t>
  </si>
  <si>
    <t>MELILLA</t>
  </si>
  <si>
    <t>TOTAL NACIONAL</t>
  </si>
  <si>
    <t>Variación</t>
  </si>
  <si>
    <t>Andalucía  y España, datos ordenados por variación absoluta mes</t>
  </si>
  <si>
    <t>RESUMEN DE DATOS BÁSICOS. BENEFICIARIOS DE PRESTACIONES. Marzo de 2016</t>
  </si>
  <si>
    <t>PERFIL DEL BENEFICIARIO. Marzo de 2016</t>
  </si>
  <si>
    <t>El paro registrado ha bajado en abril  en 4.553 personas, lo que supone un descenso del 1,91% respecto a marzo. El paro ha bajado más en los hombres y en las personas de edades comprendidas entre 25 y 44 años. Por sectores el paro ha bajado en todos, incluso en el colectivo S.E.A. y el mayor descenso en el número de parados ha correspondido al sector servicios.  La tasa de paro registrado se sitúa en el 25,19% sobre la población activa, practicamente igual al mes pasado. La variación interanual de la tasa de paro registrado ha sido 0,35 puntos menor.</t>
  </si>
  <si>
    <t>El número de colocaciones ha aumentado en abril un 7,21% respecto al mes anterior, y el porcentaje de colocaciones gestionadas este mes ha sido el 3,32% del total de colocaciones.</t>
  </si>
  <si>
    <t xml:space="preserve">Datos referidos al 4º trimestre de 2015 para marzo de 2016, 1º trimestre de 2016 para abril de 2016, y 1º trimestre de 2015 para abril de 2015. </t>
  </si>
  <si>
    <t>ABRIL DE 2016</t>
  </si>
  <si>
    <t>Los contratos procesados estadísticamente, con destino del empleo en la provincia, en abril han aumentado un 8,73% respecto a marzo, y con respecto a abril de 2015 ha habido un 5,33% más de contratos procesados. La contratación ha aumentado en ambos sexos y en todas las edades, proporcionalmente más en los hombres y los menores de 25 años. En abril la contratación ha aumentado solamente en el sector servicios. Los contratos indefinidos, por el contrario, han bajado un 14,52%, al tiempo que los temporales han experimentado una subida del 9,76%.  La tasa de estabilidad disminuye en 0,91 puntos y se situa en el 3,34%.</t>
  </si>
</sst>
</file>

<file path=xl/styles.xml><?xml version="1.0" encoding="utf-8"?>
<styleSheet xmlns="http://schemas.openxmlformats.org/spreadsheetml/2006/main">
  <numFmts count="7">
    <numFmt numFmtId="164" formatCode="#,##0.00_ ;[Red]\-#,##0.00\ "/>
    <numFmt numFmtId="165" formatCode="#,##0_ ;[Red]\-#,##0\ "/>
    <numFmt numFmtId="166" formatCode="[$-C0A]mmm\-yy;@"/>
    <numFmt numFmtId="167" formatCode="#,###;#,###;0"/>
    <numFmt numFmtId="168" formatCode="0.00_ ;[Red]\-0.00\ "/>
    <numFmt numFmtId="169" formatCode="0.0"/>
    <numFmt numFmtId="170" formatCode="#,###;\-#,###;0"/>
  </numFmts>
  <fonts count="5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5"/>
      <color indexed="9"/>
      <name val="Arial"/>
      <family val="2"/>
    </font>
    <font>
      <sz val="15"/>
      <name val="Arial Narrow"/>
      <family val="2"/>
    </font>
    <font>
      <b/>
      <sz val="15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u val="double"/>
      <sz val="32"/>
      <name val="Arial"/>
      <family val="2"/>
    </font>
    <font>
      <b/>
      <u/>
      <sz val="32"/>
      <name val="Arial"/>
      <family val="2"/>
    </font>
    <font>
      <b/>
      <sz val="18"/>
      <name val="Photina Casual Black"/>
    </font>
    <font>
      <sz val="24"/>
      <color indexed="57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6"/>
      <name val="Gill Sans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9"/>
      <color rgb="FFC0000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22"/>
      </patternFill>
    </fill>
    <fill>
      <patternFill patternType="gray125">
        <fgColor indexed="22"/>
        <bgColor indexed="9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rgb="FFDDDDDD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33" fillId="0" borderId="0"/>
    <xf numFmtId="0" fontId="34" fillId="0" borderId="0"/>
    <xf numFmtId="0" fontId="35" fillId="0" borderId="0"/>
    <xf numFmtId="0" fontId="33" fillId="0" borderId="0"/>
  </cellStyleXfs>
  <cellXfs count="355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right" vertical="top"/>
    </xf>
    <xf numFmtId="0" fontId="2" fillId="2" borderId="0" xfId="0" applyNumberFormat="1" applyFont="1" applyFill="1" applyAlignment="1">
      <alignment horizontal="centerContinuous" vertical="center" wrapText="1"/>
    </xf>
    <xf numFmtId="0" fontId="5" fillId="2" borderId="0" xfId="0" applyNumberFormat="1" applyFont="1" applyFill="1" applyAlignment="1">
      <alignment horizontal="centerContinuous" vertical="center" wrapText="1"/>
    </xf>
    <xf numFmtId="0" fontId="2" fillId="2" borderId="1" xfId="0" applyNumberFormat="1" applyFont="1" applyFill="1" applyBorder="1" applyAlignment="1">
      <alignment horizontal="centerContinuous" vertical="center" wrapText="1"/>
    </xf>
    <xf numFmtId="0" fontId="10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horizontal="right" vertical="center" wrapText="1"/>
    </xf>
    <xf numFmtId="0" fontId="2" fillId="2" borderId="0" xfId="0" applyNumberFormat="1" applyFont="1" applyFill="1" applyAlignment="1">
      <alignment horizontal="right" vertical="center" wrapText="1"/>
    </xf>
    <xf numFmtId="0" fontId="13" fillId="2" borderId="0" xfId="0" applyNumberFormat="1" applyFont="1" applyFill="1" applyAlignment="1">
      <alignment horizontal="right" vertical="top"/>
    </xf>
    <xf numFmtId="0" fontId="13" fillId="2" borderId="0" xfId="0" applyNumberFormat="1" applyFont="1" applyFill="1" applyAlignment="1">
      <alignment horizontal="right" vertical="center" wrapText="1"/>
    </xf>
    <xf numFmtId="0" fontId="14" fillId="3" borderId="2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/>
    <xf numFmtId="3" fontId="2" fillId="2" borderId="0" xfId="0" applyNumberFormat="1" applyFont="1" applyFill="1" applyAlignment="1"/>
    <xf numFmtId="3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3" fontId="19" fillId="2" borderId="4" xfId="0" applyNumberFormat="1" applyFont="1" applyFill="1" applyBorder="1" applyAlignment="1">
      <alignment horizontal="center" vertical="center"/>
    </xf>
    <xf numFmtId="2" fontId="19" fillId="2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3" fontId="19" fillId="2" borderId="6" xfId="0" applyNumberFormat="1" applyFont="1" applyFill="1" applyBorder="1" applyAlignment="1">
      <alignment horizontal="center" vertical="center"/>
    </xf>
    <xf numFmtId="2" fontId="19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0" fontId="20" fillId="2" borderId="9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/>
    </xf>
    <xf numFmtId="2" fontId="19" fillId="2" borderId="11" xfId="0" applyNumberFormat="1" applyFont="1" applyFill="1" applyBorder="1" applyAlignment="1">
      <alignment horizontal="center" vertical="center" wrapText="1"/>
    </xf>
    <xf numFmtId="3" fontId="19" fillId="2" borderId="12" xfId="0" applyNumberFormat="1" applyFont="1" applyFill="1" applyBorder="1" applyAlignment="1">
      <alignment horizontal="center" vertical="center"/>
    </xf>
    <xf numFmtId="2" fontId="19" fillId="2" borderId="13" xfId="0" applyNumberFormat="1" applyFont="1" applyFill="1" applyBorder="1" applyAlignment="1">
      <alignment horizontal="center" vertical="center" wrapText="1"/>
    </xf>
    <xf numFmtId="2" fontId="6" fillId="4" borderId="8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/>
    <xf numFmtId="0" fontId="1" fillId="2" borderId="3" xfId="0" applyNumberFormat="1" applyFont="1" applyFill="1" applyBorder="1" applyAlignment="1">
      <alignment horizontal="centerContinuous" vertical="center" wrapText="1"/>
    </xf>
    <xf numFmtId="0" fontId="1" fillId="2" borderId="3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Alignment="1"/>
    <xf numFmtId="0" fontId="1" fillId="2" borderId="0" xfId="0" applyNumberFormat="1" applyFont="1" applyFill="1" applyAlignment="1">
      <alignment horizontal="centerContinuous" vertical="center" wrapText="1"/>
    </xf>
    <xf numFmtId="0" fontId="1" fillId="2" borderId="0" xfId="0" applyNumberFormat="1" applyFont="1" applyFill="1" applyAlignment="1"/>
    <xf numFmtId="0" fontId="1" fillId="2" borderId="0" xfId="0" applyNumberFormat="1" applyFont="1" applyFill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Continuous" vertical="center" wrapText="1"/>
    </xf>
    <xf numFmtId="0" fontId="13" fillId="2" borderId="0" xfId="0" applyNumberFormat="1" applyFont="1" applyFill="1" applyAlignment="1">
      <alignment horizontal="left" vertical="center" wrapText="1"/>
    </xf>
    <xf numFmtId="0" fontId="17" fillId="2" borderId="0" xfId="0" applyNumberFormat="1" applyFont="1" applyFill="1" applyAlignment="1">
      <alignment horizontal="right" vertical="center" wrapText="1"/>
    </xf>
    <xf numFmtId="10" fontId="6" fillId="2" borderId="8" xfId="0" applyNumberFormat="1" applyFont="1" applyFill="1" applyBorder="1" applyAlignment="1">
      <alignment horizontal="center" vertical="center"/>
    </xf>
    <xf numFmtId="10" fontId="6" fillId="2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/>
    <xf numFmtId="3" fontId="6" fillId="2" borderId="17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0" fillId="0" borderId="0" xfId="0" applyNumberFormat="1"/>
    <xf numFmtId="17" fontId="3" fillId="5" borderId="8" xfId="0" applyNumberFormat="1" applyFont="1" applyFill="1" applyBorder="1" applyAlignment="1">
      <alignment horizontal="center" vertical="center" wrapText="1"/>
    </xf>
    <xf numFmtId="0" fontId="3" fillId="5" borderId="8" xfId="0" applyNumberFormat="1" applyFont="1" applyFill="1" applyBorder="1" applyAlignment="1">
      <alignment horizontal="center" vertical="center" wrapText="1"/>
    </xf>
    <xf numFmtId="0" fontId="3" fillId="5" borderId="14" xfId="0" applyNumberFormat="1" applyFont="1" applyFill="1" applyBorder="1" applyAlignment="1">
      <alignment horizontal="center" vertical="center" wrapText="1"/>
    </xf>
    <xf numFmtId="0" fontId="3" fillId="5" borderId="8" xfId="0" applyNumberFormat="1" applyFont="1" applyFill="1" applyBorder="1" applyAlignment="1">
      <alignment horizontal="centerContinuous" vertical="center" wrapText="1"/>
    </xf>
    <xf numFmtId="0" fontId="8" fillId="5" borderId="3" xfId="0" applyNumberFormat="1" applyFont="1" applyFill="1" applyBorder="1" applyAlignment="1">
      <alignment horizontal="centerContinuous" vertical="center" wrapText="1"/>
    </xf>
    <xf numFmtId="3" fontId="3" fillId="5" borderId="8" xfId="0" applyNumberFormat="1" applyFont="1" applyFill="1" applyBorder="1" applyAlignment="1">
      <alignment horizontal="center" vertical="center" wrapText="1"/>
    </xf>
    <xf numFmtId="0" fontId="4" fillId="5" borderId="8" xfId="0" applyNumberFormat="1" applyFont="1" applyFill="1" applyBorder="1" applyAlignment="1">
      <alignment horizontal="centerContinuous" wrapText="1"/>
    </xf>
    <xf numFmtId="0" fontId="5" fillId="5" borderId="8" xfId="0" applyNumberFormat="1" applyFont="1" applyFill="1" applyBorder="1" applyAlignment="1">
      <alignment vertical="center"/>
    </xf>
    <xf numFmtId="0" fontId="7" fillId="5" borderId="6" xfId="0" applyNumberFormat="1" applyFont="1" applyFill="1" applyBorder="1" applyAlignment="1">
      <alignment horizontal="centerContinuous" wrapText="1"/>
    </xf>
    <xf numFmtId="0" fontId="5" fillId="5" borderId="9" xfId="0" applyNumberFormat="1" applyFont="1" applyFill="1" applyBorder="1" applyAlignment="1">
      <alignment vertical="center"/>
    </xf>
    <xf numFmtId="0" fontId="4" fillId="5" borderId="6" xfId="0" applyNumberFormat="1" applyFont="1" applyFill="1" applyBorder="1" applyAlignment="1">
      <alignment horizontal="centerContinuous" wrapText="1"/>
    </xf>
    <xf numFmtId="0" fontId="5" fillId="5" borderId="6" xfId="0" applyNumberFormat="1" applyFont="1" applyFill="1" applyBorder="1" applyAlignment="1">
      <alignment vertical="center"/>
    </xf>
    <xf numFmtId="0" fontId="5" fillId="5" borderId="19" xfId="0" applyNumberFormat="1" applyFont="1" applyFill="1" applyBorder="1" applyAlignment="1">
      <alignment vertical="center"/>
    </xf>
    <xf numFmtId="0" fontId="5" fillId="5" borderId="10" xfId="0" applyNumberFormat="1" applyFont="1" applyFill="1" applyBorder="1" applyAlignment="1">
      <alignment vertical="center"/>
    </xf>
    <xf numFmtId="0" fontId="5" fillId="5" borderId="20" xfId="0" applyNumberFormat="1" applyFont="1" applyFill="1" applyBorder="1" applyAlignment="1">
      <alignment vertical="center"/>
    </xf>
    <xf numFmtId="0" fontId="5" fillId="5" borderId="21" xfId="0" applyNumberFormat="1" applyFont="1" applyFill="1" applyBorder="1" applyAlignment="1">
      <alignment vertical="center"/>
    </xf>
    <xf numFmtId="0" fontId="4" fillId="5" borderId="6" xfId="0" applyNumberFormat="1" applyFont="1" applyFill="1" applyBorder="1" applyAlignment="1">
      <alignment horizontal="center" vertical="center"/>
    </xf>
    <xf numFmtId="0" fontId="16" fillId="5" borderId="22" xfId="0" applyNumberFormat="1" applyFont="1" applyFill="1" applyBorder="1" applyAlignment="1">
      <alignment horizontal="center" vertical="center"/>
    </xf>
    <xf numFmtId="0" fontId="5" fillId="5" borderId="23" xfId="0" applyNumberFormat="1" applyFont="1" applyFill="1" applyBorder="1" applyAlignment="1">
      <alignment vertical="center"/>
    </xf>
    <xf numFmtId="0" fontId="1" fillId="5" borderId="3" xfId="0" applyNumberFormat="1" applyFont="1" applyFill="1" applyBorder="1" applyAlignment="1">
      <alignment horizontal="centerContinuous" vertical="center" wrapText="1"/>
    </xf>
    <xf numFmtId="3" fontId="3" fillId="5" borderId="8" xfId="0" applyNumberFormat="1" applyFont="1" applyFill="1" applyBorder="1" applyAlignment="1">
      <alignment horizontal="centerContinuous" vertical="center" wrapText="1"/>
    </xf>
    <xf numFmtId="0" fontId="8" fillId="5" borderId="6" xfId="0" applyNumberFormat="1" applyFont="1" applyFill="1" applyBorder="1" applyAlignment="1">
      <alignment horizontal="centerContinuous" wrapText="1"/>
    </xf>
    <xf numFmtId="0" fontId="4" fillId="5" borderId="8" xfId="0" applyNumberFormat="1" applyFont="1" applyFill="1" applyBorder="1" applyAlignment="1">
      <alignment vertical="center"/>
    </xf>
    <xf numFmtId="0" fontId="4" fillId="5" borderId="6" xfId="0" applyNumberFormat="1" applyFont="1" applyFill="1" applyBorder="1" applyAlignment="1">
      <alignment vertical="center"/>
    </xf>
    <xf numFmtId="0" fontId="3" fillId="5" borderId="8" xfId="0" applyNumberFormat="1" applyFont="1" applyFill="1" applyBorder="1" applyAlignment="1">
      <alignment horizontal="centerContinuous" vertical="center"/>
    </xf>
    <xf numFmtId="0" fontId="5" fillId="5" borderId="3" xfId="0" applyNumberFormat="1" applyFont="1" applyFill="1" applyBorder="1" applyAlignment="1">
      <alignment horizontal="centerContinuous" vertical="center"/>
    </xf>
    <xf numFmtId="0" fontId="4" fillId="5" borderId="8" xfId="0" applyNumberFormat="1" applyFont="1" applyFill="1" applyBorder="1" applyAlignment="1">
      <alignment horizont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1" fillId="5" borderId="8" xfId="0" applyNumberFormat="1" applyFont="1" applyFill="1" applyBorder="1" applyAlignment="1">
      <alignment vertical="center"/>
    </xf>
    <xf numFmtId="0" fontId="1" fillId="5" borderId="9" xfId="0" applyNumberFormat="1" applyFont="1" applyFill="1" applyBorder="1" applyAlignment="1">
      <alignment vertical="center"/>
    </xf>
    <xf numFmtId="3" fontId="3" fillId="5" borderId="24" xfId="0" applyNumberFormat="1" applyFont="1" applyFill="1" applyBorder="1" applyAlignment="1">
      <alignment horizontal="center" vertical="center" wrapText="1"/>
    </xf>
    <xf numFmtId="3" fontId="18" fillId="5" borderId="8" xfId="0" applyNumberFormat="1" applyFont="1" applyFill="1" applyBorder="1" applyAlignment="1">
      <alignment horizontal="center" vertical="center" wrapText="1"/>
    </xf>
    <xf numFmtId="2" fontId="18" fillId="5" borderId="8" xfId="0" applyNumberFormat="1" applyFont="1" applyFill="1" applyBorder="1" applyAlignment="1">
      <alignment horizontal="center" vertical="center" wrapText="1"/>
    </xf>
    <xf numFmtId="2" fontId="3" fillId="5" borderId="8" xfId="0" applyNumberFormat="1" applyFont="1" applyFill="1" applyBorder="1" applyAlignment="1">
      <alignment horizontal="center" vertical="center"/>
    </xf>
    <xf numFmtId="3" fontId="3" fillId="5" borderId="8" xfId="0" applyNumberFormat="1" applyFont="1" applyFill="1" applyBorder="1" applyAlignment="1">
      <alignment horizontal="center" vertical="center"/>
    </xf>
    <xf numFmtId="0" fontId="23" fillId="5" borderId="8" xfId="0" applyNumberFormat="1" applyFont="1" applyFill="1" applyBorder="1" applyAlignment="1">
      <alignment horizontal="centerContinuous" vertical="center" wrapText="1"/>
    </xf>
    <xf numFmtId="0" fontId="27" fillId="0" borderId="0" xfId="0" applyNumberFormat="1" applyFont="1" applyAlignment="1"/>
    <xf numFmtId="165" fontId="6" fillId="2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26" xfId="0" applyNumberFormat="1" applyFont="1" applyFill="1" applyBorder="1" applyAlignment="1">
      <alignment horizontal="center" vertical="center" wrapText="1"/>
    </xf>
    <xf numFmtId="165" fontId="6" fillId="2" borderId="29" xfId="0" applyNumberFormat="1" applyFont="1" applyFill="1" applyBorder="1" applyAlignment="1">
      <alignment horizontal="center" vertical="center" wrapText="1"/>
    </xf>
    <xf numFmtId="165" fontId="6" fillId="2" borderId="22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164" fontId="6" fillId="2" borderId="29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164" fontId="6" fillId="2" borderId="30" xfId="0" applyNumberFormat="1" applyFont="1" applyFill="1" applyBorder="1" applyAlignment="1">
      <alignment horizontal="center"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6" fillId="2" borderId="32" xfId="0" applyNumberFormat="1" applyFont="1" applyFill="1" applyBorder="1" applyAlignment="1">
      <alignment horizontal="center" vertical="center" wrapText="1"/>
    </xf>
    <xf numFmtId="0" fontId="11" fillId="0" borderId="34" xfId="0" applyFont="1" applyBorder="1"/>
    <xf numFmtId="3" fontId="11" fillId="0" borderId="35" xfId="0" applyNumberFormat="1" applyFont="1" applyBorder="1"/>
    <xf numFmtId="0" fontId="11" fillId="0" borderId="36" xfId="0" applyFont="1" applyBorder="1"/>
    <xf numFmtId="3" fontId="11" fillId="0" borderId="37" xfId="0" applyNumberFormat="1" applyFont="1" applyBorder="1"/>
    <xf numFmtId="2" fontId="11" fillId="0" borderId="37" xfId="0" applyNumberFormat="1" applyFont="1" applyBorder="1"/>
    <xf numFmtId="0" fontId="11" fillId="0" borderId="35" xfId="0" applyFont="1" applyBorder="1"/>
    <xf numFmtId="0" fontId="11" fillId="0" borderId="38" xfId="0" applyFont="1" applyBorder="1"/>
    <xf numFmtId="3" fontId="11" fillId="0" borderId="39" xfId="0" applyNumberFormat="1" applyFont="1" applyBorder="1"/>
    <xf numFmtId="0" fontId="11" fillId="0" borderId="39" xfId="0" applyFont="1" applyBorder="1"/>
    <xf numFmtId="0" fontId="11" fillId="0" borderId="36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0" xfId="0" applyFont="1" applyBorder="1"/>
    <xf numFmtId="2" fontId="11" fillId="0" borderId="0" xfId="0" applyNumberFormat="1" applyFont="1" applyBorder="1"/>
    <xf numFmtId="3" fontId="11" fillId="0" borderId="0" xfId="0" applyNumberFormat="1" applyFont="1" applyBorder="1"/>
    <xf numFmtId="2" fontId="11" fillId="0" borderId="35" xfId="0" applyNumberFormat="1" applyFont="1" applyBorder="1"/>
    <xf numFmtId="0" fontId="11" fillId="0" borderId="41" xfId="0" applyFont="1" applyBorder="1"/>
    <xf numFmtId="2" fontId="11" fillId="0" borderId="42" xfId="0" applyNumberFormat="1" applyFont="1" applyBorder="1"/>
    <xf numFmtId="0" fontId="11" fillId="0" borderId="43" xfId="0" applyFont="1" applyBorder="1"/>
    <xf numFmtId="2" fontId="11" fillId="0" borderId="43" xfId="0" applyNumberFormat="1" applyFont="1" applyBorder="1"/>
    <xf numFmtId="2" fontId="11" fillId="0" borderId="39" xfId="0" applyNumberFormat="1" applyFont="1" applyBorder="1"/>
    <xf numFmtId="0" fontId="29" fillId="0" borderId="44" xfId="0" applyFont="1" applyBorder="1" applyAlignment="1">
      <alignment vertical="center"/>
    </xf>
    <xf numFmtId="0" fontId="11" fillId="0" borderId="44" xfId="0" applyFont="1" applyBorder="1" applyAlignment="1">
      <alignment horizontal="left"/>
    </xf>
    <xf numFmtId="3" fontId="11" fillId="0" borderId="45" xfId="0" applyNumberFormat="1" applyFont="1" applyBorder="1"/>
    <xf numFmtId="2" fontId="11" fillId="0" borderId="45" xfId="0" applyNumberFormat="1" applyFont="1" applyBorder="1"/>
    <xf numFmtId="0" fontId="11" fillId="0" borderId="45" xfId="0" applyFont="1" applyBorder="1"/>
    <xf numFmtId="0" fontId="11" fillId="0" borderId="46" xfId="0" applyFont="1" applyBorder="1" applyAlignment="1">
      <alignment vertical="center"/>
    </xf>
    <xf numFmtId="0" fontId="11" fillId="0" borderId="45" xfId="0" applyFont="1" applyBorder="1" applyAlignment="1">
      <alignment horizontal="left"/>
    </xf>
    <xf numFmtId="3" fontId="11" fillId="0" borderId="40" xfId="0" applyNumberFormat="1" applyFont="1" applyBorder="1"/>
    <xf numFmtId="0" fontId="11" fillId="0" borderId="47" xfId="0" applyFont="1" applyBorder="1"/>
    <xf numFmtId="0" fontId="29" fillId="0" borderId="45" xfId="0" applyFont="1" applyBorder="1" applyAlignment="1">
      <alignment vertical="center" wrapText="1"/>
    </xf>
    <xf numFmtId="2" fontId="11" fillId="0" borderId="35" xfId="0" applyNumberFormat="1" applyFont="1" applyFill="1" applyBorder="1"/>
    <xf numFmtId="2" fontId="11" fillId="0" borderId="37" xfId="0" applyNumberFormat="1" applyFont="1" applyFill="1" applyBorder="1"/>
    <xf numFmtId="2" fontId="11" fillId="0" borderId="39" xfId="0" applyNumberFormat="1" applyFont="1" applyFill="1" applyBorder="1"/>
    <xf numFmtId="0" fontId="11" fillId="0" borderId="37" xfId="0" applyFont="1" applyBorder="1" applyAlignment="1">
      <alignment horizontal="left"/>
    </xf>
    <xf numFmtId="3" fontId="11" fillId="0" borderId="49" xfId="0" applyNumberFormat="1" applyFont="1" applyBorder="1"/>
    <xf numFmtId="2" fontId="0" fillId="0" borderId="0" xfId="0" applyNumberFormat="1"/>
    <xf numFmtId="0" fontId="31" fillId="0" borderId="0" xfId="0" applyFont="1"/>
    <xf numFmtId="3" fontId="6" fillId="2" borderId="5" xfId="0" applyNumberFormat="1" applyFont="1" applyFill="1" applyBorder="1" applyAlignment="1">
      <alignment horizontal="center" vertical="center"/>
    </xf>
    <xf numFmtId="3" fontId="6" fillId="2" borderId="50" xfId="0" applyNumberFormat="1" applyFont="1" applyFill="1" applyBorder="1" applyAlignment="1">
      <alignment horizontal="center" vertical="center"/>
    </xf>
    <xf numFmtId="3" fontId="6" fillId="2" borderId="51" xfId="0" applyNumberFormat="1" applyFont="1" applyFill="1" applyBorder="1" applyAlignment="1">
      <alignment horizontal="center" vertical="center"/>
    </xf>
    <xf numFmtId="3" fontId="6" fillId="2" borderId="52" xfId="0" applyNumberFormat="1" applyFont="1" applyFill="1" applyBorder="1" applyAlignment="1">
      <alignment horizontal="center" vertical="center"/>
    </xf>
    <xf numFmtId="0" fontId="5" fillId="5" borderId="53" xfId="0" applyNumberFormat="1" applyFont="1" applyFill="1" applyBorder="1" applyAlignment="1">
      <alignment vertical="center"/>
    </xf>
    <xf numFmtId="0" fontId="5" fillId="5" borderId="54" xfId="0" applyNumberFormat="1" applyFont="1" applyFill="1" applyBorder="1" applyAlignment="1">
      <alignment vertical="center"/>
    </xf>
    <xf numFmtId="0" fontId="5" fillId="5" borderId="50" xfId="0" applyNumberFormat="1" applyFont="1" applyFill="1" applyBorder="1" applyAlignment="1">
      <alignment vertical="center"/>
    </xf>
    <xf numFmtId="2" fontId="2" fillId="0" borderId="0" xfId="0" applyNumberFormat="1" applyFont="1" applyAlignment="1"/>
    <xf numFmtId="0" fontId="3" fillId="5" borderId="22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/>
    <xf numFmtId="0" fontId="2" fillId="0" borderId="55" xfId="0" applyNumberFormat="1" applyFont="1" applyBorder="1" applyAlignment="1"/>
    <xf numFmtId="167" fontId="11" fillId="0" borderId="48" xfId="0" applyNumberFormat="1" applyFont="1" applyBorder="1"/>
    <xf numFmtId="167" fontId="11" fillId="0" borderId="42" xfId="0" applyNumberFormat="1" applyFont="1" applyBorder="1"/>
    <xf numFmtId="167" fontId="11" fillId="0" borderId="37" xfId="0" applyNumberFormat="1" applyFont="1" applyBorder="1"/>
    <xf numFmtId="167" fontId="11" fillId="0" borderId="35" xfId="0" applyNumberFormat="1" applyFont="1" applyBorder="1"/>
    <xf numFmtId="167" fontId="11" fillId="0" borderId="39" xfId="0" applyNumberFormat="1" applyFont="1" applyBorder="1"/>
    <xf numFmtId="3" fontId="6" fillId="2" borderId="9" xfId="0" applyNumberFormat="1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168" fontId="11" fillId="0" borderId="34" xfId="0" applyNumberFormat="1" applyFont="1" applyBorder="1"/>
    <xf numFmtId="168" fontId="11" fillId="0" borderId="36" xfId="0" applyNumberFormat="1" applyFont="1" applyBorder="1"/>
    <xf numFmtId="168" fontId="11" fillId="0" borderId="37" xfId="0" applyNumberFormat="1" applyFont="1" applyBorder="1"/>
    <xf numFmtId="168" fontId="11" fillId="0" borderId="35" xfId="0" applyNumberFormat="1" applyFont="1" applyBorder="1"/>
    <xf numFmtId="168" fontId="11" fillId="0" borderId="38" xfId="0" applyNumberFormat="1" applyFont="1" applyBorder="1"/>
    <xf numFmtId="168" fontId="3" fillId="5" borderId="8" xfId="0" applyNumberFormat="1" applyFont="1" applyFill="1" applyBorder="1" applyAlignment="1">
      <alignment horizontal="center" vertical="center" wrapText="1"/>
    </xf>
    <xf numFmtId="168" fontId="6" fillId="2" borderId="8" xfId="0" applyNumberFormat="1" applyFont="1" applyFill="1" applyBorder="1" applyAlignment="1">
      <alignment horizontal="center" vertical="center" wrapText="1"/>
    </xf>
    <xf numFmtId="168" fontId="6" fillId="2" borderId="9" xfId="0" applyNumberFormat="1" applyFont="1" applyFill="1" applyBorder="1" applyAlignment="1">
      <alignment horizontal="center" vertical="center" wrapText="1"/>
    </xf>
    <xf numFmtId="168" fontId="6" fillId="2" borderId="11" xfId="0" applyNumberFormat="1" applyFont="1" applyFill="1" applyBorder="1" applyAlignment="1">
      <alignment horizontal="center" vertical="center" wrapText="1"/>
    </xf>
    <xf numFmtId="168" fontId="6" fillId="2" borderId="25" xfId="0" applyNumberFormat="1" applyFont="1" applyFill="1" applyBorder="1" applyAlignment="1">
      <alignment horizontal="center" vertical="center" wrapText="1"/>
    </xf>
    <xf numFmtId="168" fontId="3" fillId="5" borderId="14" xfId="0" applyNumberFormat="1" applyFont="1" applyFill="1" applyBorder="1" applyAlignment="1">
      <alignment horizontal="center" vertical="center" wrapText="1"/>
    </xf>
    <xf numFmtId="168" fontId="6" fillId="2" borderId="5" xfId="0" applyNumberFormat="1" applyFont="1" applyFill="1" applyBorder="1" applyAlignment="1">
      <alignment horizontal="center" vertical="center" wrapText="1"/>
    </xf>
    <xf numFmtId="168" fontId="6" fillId="2" borderId="7" xfId="0" applyNumberFormat="1" applyFont="1" applyFill="1" applyBorder="1" applyAlignment="1">
      <alignment horizontal="center" vertical="center" wrapText="1"/>
    </xf>
    <xf numFmtId="168" fontId="6" fillId="2" borderId="14" xfId="0" applyNumberFormat="1" applyFont="1" applyFill="1" applyBorder="1" applyAlignment="1">
      <alignment horizontal="center" vertical="center" wrapText="1"/>
    </xf>
    <xf numFmtId="168" fontId="6" fillId="2" borderId="58" xfId="0" applyNumberFormat="1" applyFont="1" applyFill="1" applyBorder="1" applyAlignment="1">
      <alignment horizontal="center" vertical="center" wrapText="1"/>
    </xf>
    <xf numFmtId="165" fontId="3" fillId="5" borderId="8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165" fontId="6" fillId="2" borderId="25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165" fontId="3" fillId="5" borderId="8" xfId="0" applyNumberFormat="1" applyFont="1" applyFill="1" applyBorder="1" applyAlignment="1">
      <alignment horizontal="centerContinuous" vertical="center" wrapText="1"/>
    </xf>
    <xf numFmtId="165" fontId="6" fillId="2" borderId="56" xfId="0" applyNumberFormat="1" applyFont="1" applyFill="1" applyBorder="1" applyAlignment="1">
      <alignment horizontal="center" vertical="center" wrapText="1"/>
    </xf>
    <xf numFmtId="165" fontId="6" fillId="2" borderId="57" xfId="0" applyNumberFormat="1" applyFont="1" applyFill="1" applyBorder="1" applyAlignment="1">
      <alignment horizontal="center" vertical="center" wrapText="1"/>
    </xf>
    <xf numFmtId="168" fontId="3" fillId="5" borderId="8" xfId="0" applyNumberFormat="1" applyFont="1" applyFill="1" applyBorder="1" applyAlignment="1">
      <alignment horizontal="center" vertical="center"/>
    </xf>
    <xf numFmtId="168" fontId="21" fillId="5" borderId="8" xfId="0" applyNumberFormat="1" applyFont="1" applyFill="1" applyBorder="1" applyAlignment="1">
      <alignment horizontal="center" vertical="center"/>
    </xf>
    <xf numFmtId="168" fontId="21" fillId="5" borderId="14" xfId="0" applyNumberFormat="1" applyFont="1" applyFill="1" applyBorder="1" applyAlignment="1">
      <alignment horizontal="center" vertical="center"/>
    </xf>
    <xf numFmtId="168" fontId="6" fillId="2" borderId="6" xfId="0" applyNumberFormat="1" applyFont="1" applyFill="1" applyBorder="1" applyAlignment="1">
      <alignment horizontal="center" vertical="center" wrapText="1"/>
    </xf>
    <xf numFmtId="168" fontId="6" fillId="2" borderId="26" xfId="0" applyNumberFormat="1" applyFont="1" applyFill="1" applyBorder="1" applyAlignment="1">
      <alignment horizontal="center" vertical="center" wrapText="1"/>
    </xf>
    <xf numFmtId="168" fontId="6" fillId="2" borderId="22" xfId="0" applyNumberFormat="1" applyFont="1" applyFill="1" applyBorder="1" applyAlignment="1">
      <alignment horizontal="center" vertical="center"/>
    </xf>
    <xf numFmtId="168" fontId="3" fillId="5" borderId="30" xfId="0" applyNumberFormat="1" applyFont="1" applyFill="1" applyBorder="1" applyAlignment="1">
      <alignment horizontal="center" vertical="center" wrapText="1"/>
    </xf>
    <xf numFmtId="168" fontId="6" fillId="2" borderId="30" xfId="0" applyNumberFormat="1" applyFont="1" applyFill="1" applyBorder="1" applyAlignment="1">
      <alignment horizontal="center" vertical="center" wrapText="1"/>
    </xf>
    <xf numFmtId="168" fontId="6" fillId="2" borderId="31" xfId="0" applyNumberFormat="1" applyFont="1" applyFill="1" applyBorder="1" applyAlignment="1">
      <alignment horizontal="center" vertical="center" wrapText="1"/>
    </xf>
    <xf numFmtId="168" fontId="6" fillId="2" borderId="32" xfId="0" applyNumberFormat="1" applyFont="1" applyFill="1" applyBorder="1" applyAlignment="1">
      <alignment horizontal="center" vertical="center" wrapText="1"/>
    </xf>
    <xf numFmtId="168" fontId="6" fillId="2" borderId="29" xfId="0" applyNumberFormat="1" applyFont="1" applyFill="1" applyBorder="1" applyAlignment="1">
      <alignment horizontal="center" vertical="center" wrapText="1"/>
    </xf>
    <xf numFmtId="168" fontId="6" fillId="2" borderId="13" xfId="0" applyNumberFormat="1" applyFont="1" applyFill="1" applyBorder="1" applyAlignment="1">
      <alignment horizontal="center" vertical="center" wrapText="1"/>
    </xf>
    <xf numFmtId="168" fontId="6" fillId="2" borderId="2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0" fontId="29" fillId="0" borderId="33" xfId="0" applyFont="1" applyBorder="1" applyAlignment="1">
      <alignment horizontal="center" vertical="center"/>
    </xf>
    <xf numFmtId="0" fontId="36" fillId="0" borderId="0" xfId="0" applyFont="1"/>
    <xf numFmtId="169" fontId="2" fillId="0" borderId="0" xfId="0" applyNumberFormat="1" applyFont="1" applyAlignment="1"/>
    <xf numFmtId="167" fontId="11" fillId="0" borderId="49" xfId="0" applyNumberFormat="1" applyFont="1" applyBorder="1"/>
    <xf numFmtId="168" fontId="11" fillId="0" borderId="41" xfId="0" applyNumberFormat="1" applyFont="1" applyBorder="1"/>
    <xf numFmtId="168" fontId="11" fillId="0" borderId="49" xfId="0" applyNumberFormat="1" applyFont="1" applyBorder="1"/>
    <xf numFmtId="168" fontId="11" fillId="0" borderId="64" xfId="0" applyNumberFormat="1" applyFont="1" applyBorder="1"/>
    <xf numFmtId="3" fontId="11" fillId="0" borderId="64" xfId="0" applyNumberFormat="1" applyFont="1" applyBorder="1"/>
    <xf numFmtId="167" fontId="0" fillId="0" borderId="0" xfId="0" applyNumberFormat="1"/>
    <xf numFmtId="2" fontId="11" fillId="6" borderId="33" xfId="0" applyNumberFormat="1" applyFont="1" applyFill="1" applyBorder="1"/>
    <xf numFmtId="1" fontId="36" fillId="0" borderId="0" xfId="0" applyNumberFormat="1" applyFont="1"/>
    <xf numFmtId="0" fontId="11" fillId="0" borderId="0" xfId="0" applyFont="1"/>
    <xf numFmtId="3" fontId="29" fillId="6" borderId="33" xfId="0" applyNumberFormat="1" applyFont="1" applyFill="1" applyBorder="1" applyAlignment="1">
      <alignment vertical="center"/>
    </xf>
    <xf numFmtId="168" fontId="29" fillId="6" borderId="33" xfId="0" applyNumberFormat="1" applyFont="1" applyFill="1" applyBorder="1" applyAlignment="1">
      <alignment vertical="center"/>
    </xf>
    <xf numFmtId="164" fontId="11" fillId="0" borderId="35" xfId="0" applyNumberFormat="1" applyFont="1" applyBorder="1"/>
    <xf numFmtId="168" fontId="29" fillId="6" borderId="40" xfId="0" applyNumberFormat="1" applyFont="1" applyFill="1" applyBorder="1" applyAlignment="1">
      <alignment vertical="center"/>
    </xf>
    <xf numFmtId="3" fontId="11" fillId="8" borderId="65" xfId="0" applyNumberFormat="1" applyFont="1" applyFill="1" applyBorder="1" applyAlignment="1">
      <alignment horizontal="right" vertical="center"/>
    </xf>
    <xf numFmtId="168" fontId="38" fillId="0" borderId="34" xfId="0" applyNumberFormat="1" applyFont="1" applyBorder="1"/>
    <xf numFmtId="3" fontId="29" fillId="6" borderId="33" xfId="0" applyNumberFormat="1" applyFont="1" applyFill="1" applyBorder="1"/>
    <xf numFmtId="168" fontId="29" fillId="6" borderId="40" xfId="0" applyNumberFormat="1" applyFont="1" applyFill="1" applyBorder="1"/>
    <xf numFmtId="3" fontId="11" fillId="0" borderId="0" xfId="0" applyNumberFormat="1" applyFont="1"/>
    <xf numFmtId="0" fontId="11" fillId="6" borderId="33" xfId="0" applyFont="1" applyFill="1" applyBorder="1"/>
    <xf numFmtId="2" fontId="11" fillId="0" borderId="0" xfId="0" applyNumberFormat="1" applyFont="1"/>
    <xf numFmtId="0" fontId="11" fillId="6" borderId="40" xfId="0" applyFont="1" applyFill="1" applyBorder="1"/>
    <xf numFmtId="3" fontId="29" fillId="6" borderId="40" xfId="0" applyNumberFormat="1" applyFont="1" applyFill="1" applyBorder="1"/>
    <xf numFmtId="0" fontId="30" fillId="0" borderId="0" xfId="0" applyFont="1"/>
    <xf numFmtId="0" fontId="37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6" fillId="2" borderId="0" xfId="0" applyNumberFormat="1" applyFont="1" applyFill="1" applyAlignment="1"/>
    <xf numFmtId="0" fontId="36" fillId="2" borderId="0" xfId="0" applyNumberFormat="1" applyFont="1" applyFill="1" applyAlignment="1">
      <alignment horizontal="centerContinuous" vertical="center" wrapText="1"/>
    </xf>
    <xf numFmtId="0" fontId="39" fillId="0" borderId="0" xfId="0" applyFont="1"/>
    <xf numFmtId="0" fontId="1" fillId="0" borderId="0" xfId="0" applyFont="1"/>
    <xf numFmtId="0" fontId="0" fillId="0" borderId="0" xfId="0" applyBorder="1"/>
    <xf numFmtId="49" fontId="40" fillId="10" borderId="71" xfId="0" applyNumberFormat="1" applyFont="1" applyFill="1" applyBorder="1" applyAlignment="1">
      <alignment horizontal="center" vertical="center" wrapText="1"/>
    </xf>
    <xf numFmtId="49" fontId="40" fillId="10" borderId="72" xfId="0" applyNumberFormat="1" applyFont="1" applyFill="1" applyBorder="1" applyAlignment="1">
      <alignment horizontal="center" vertical="center" wrapText="1"/>
    </xf>
    <xf numFmtId="0" fontId="29" fillId="11" borderId="48" xfId="0" applyFont="1" applyFill="1" applyBorder="1" applyAlignment="1">
      <alignment horizontal="center" vertical="center"/>
    </xf>
    <xf numFmtId="0" fontId="29" fillId="11" borderId="48" xfId="0" applyFont="1" applyFill="1" applyBorder="1" applyAlignment="1">
      <alignment horizontal="center"/>
    </xf>
    <xf numFmtId="0" fontId="29" fillId="11" borderId="37" xfId="0" applyFont="1" applyFill="1" applyBorder="1" applyAlignment="1">
      <alignment horizontal="center" vertical="center"/>
    </xf>
    <xf numFmtId="0" fontId="29" fillId="11" borderId="37" xfId="0" applyFont="1" applyFill="1" applyBorder="1" applyAlignment="1">
      <alignment horizontal="center"/>
    </xf>
    <xf numFmtId="2" fontId="11" fillId="0" borderId="48" xfId="0" applyNumberFormat="1" applyFont="1" applyFill="1" applyBorder="1"/>
    <xf numFmtId="2" fontId="11" fillId="0" borderId="64" xfId="0" applyNumberFormat="1" applyFont="1" applyFill="1" applyBorder="1"/>
    <xf numFmtId="2" fontId="11" fillId="0" borderId="49" xfId="0" applyNumberFormat="1" applyFont="1" applyFill="1" applyBorder="1"/>
    <xf numFmtId="0" fontId="15" fillId="0" borderId="0" xfId="0" applyFont="1"/>
    <xf numFmtId="49" fontId="42" fillId="9" borderId="0" xfId="0" applyNumberFormat="1" applyFont="1" applyFill="1" applyAlignment="1">
      <alignment horizontal="left"/>
    </xf>
    <xf numFmtId="0" fontId="13" fillId="0" borderId="0" xfId="0" applyFont="1"/>
    <xf numFmtId="0" fontId="5" fillId="0" borderId="0" xfId="0" applyFont="1"/>
    <xf numFmtId="164" fontId="15" fillId="0" borderId="0" xfId="0" applyNumberFormat="1" applyFont="1" applyAlignment="1"/>
    <xf numFmtId="164" fontId="36" fillId="0" borderId="0" xfId="0" applyNumberFormat="1" applyFont="1" applyAlignment="1"/>
    <xf numFmtId="0" fontId="43" fillId="9" borderId="0" xfId="0" applyFont="1" applyFill="1" applyAlignment="1">
      <alignment vertical="center"/>
    </xf>
    <xf numFmtId="49" fontId="46" fillId="9" borderId="0" xfId="0" applyNumberFormat="1" applyFont="1" applyFill="1" applyAlignment="1">
      <alignment horizontal="left" vertical="center"/>
    </xf>
    <xf numFmtId="3" fontId="47" fillId="9" borderId="0" xfId="0" applyNumberFormat="1" applyFont="1" applyFill="1" applyAlignment="1">
      <alignment horizontal="right" vertical="center"/>
    </xf>
    <xf numFmtId="49" fontId="46" fillId="10" borderId="0" xfId="0" applyNumberFormat="1" applyFont="1" applyFill="1" applyAlignment="1">
      <alignment horizontal="left" vertical="center"/>
    </xf>
    <xf numFmtId="3" fontId="47" fillId="10" borderId="0" xfId="0" applyNumberFormat="1" applyFont="1" applyFill="1" applyAlignment="1">
      <alignment horizontal="right" vertical="center"/>
    </xf>
    <xf numFmtId="165" fontId="47" fillId="9" borderId="0" xfId="0" applyNumberFormat="1" applyFont="1" applyFill="1" applyAlignment="1">
      <alignment horizontal="right" vertical="center"/>
    </xf>
    <xf numFmtId="165" fontId="47" fillId="10" borderId="0" xfId="0" applyNumberFormat="1" applyFont="1" applyFill="1" applyAlignment="1">
      <alignment horizontal="right" vertical="center"/>
    </xf>
    <xf numFmtId="168" fontId="47" fillId="9" borderId="0" xfId="0" applyNumberFormat="1" applyFont="1" applyFill="1" applyAlignment="1">
      <alignment horizontal="right" vertical="center"/>
    </xf>
    <xf numFmtId="168" fontId="47" fillId="10" borderId="0" xfId="0" applyNumberFormat="1" applyFont="1" applyFill="1" applyAlignment="1">
      <alignment horizontal="right" vertical="center"/>
    </xf>
    <xf numFmtId="4" fontId="0" fillId="0" borderId="0" xfId="0" applyNumberFormat="1"/>
    <xf numFmtId="0" fontId="48" fillId="0" borderId="0" xfId="0" applyFont="1"/>
    <xf numFmtId="170" fontId="48" fillId="0" borderId="0" xfId="0" applyNumberFormat="1" applyFont="1"/>
    <xf numFmtId="0" fontId="49" fillId="0" borderId="0" xfId="0" applyFont="1"/>
    <xf numFmtId="170" fontId="50" fillId="0" borderId="0" xfId="0" applyNumberFormat="1" applyFont="1"/>
    <xf numFmtId="49" fontId="41" fillId="10" borderId="0" xfId="0" applyNumberFormat="1" applyFont="1" applyFill="1" applyAlignment="1">
      <alignment horizontal="left" vertical="center"/>
    </xf>
    <xf numFmtId="3" fontId="41" fillId="10" borderId="0" xfId="0" applyNumberFormat="1" applyFont="1" applyFill="1" applyAlignment="1">
      <alignment horizontal="right" vertical="center"/>
    </xf>
    <xf numFmtId="165" fontId="41" fillId="10" borderId="0" xfId="0" applyNumberFormat="1" applyFont="1" applyFill="1" applyAlignment="1">
      <alignment horizontal="right" vertical="center"/>
    </xf>
    <xf numFmtId="168" fontId="41" fillId="10" borderId="0" xfId="0" applyNumberFormat="1" applyFont="1" applyFill="1" applyAlignment="1">
      <alignment horizontal="right" vertical="center"/>
    </xf>
    <xf numFmtId="168" fontId="29" fillId="7" borderId="36" xfId="0" applyNumberFormat="1" applyFont="1" applyFill="1" applyBorder="1"/>
    <xf numFmtId="49" fontId="40" fillId="10" borderId="66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/>
    <xf numFmtId="0" fontId="36" fillId="2" borderId="0" xfId="0" applyNumberFormat="1" applyFont="1" applyFill="1" applyBorder="1" applyAlignment="1">
      <alignment horizontal="justify" vertical="center" wrapText="1"/>
    </xf>
    <xf numFmtId="0" fontId="36" fillId="0" borderId="0" xfId="0" applyFont="1" applyBorder="1" applyAlignment="1">
      <alignment horizontal="justify" vertical="center" wrapText="1"/>
    </xf>
    <xf numFmtId="0" fontId="36" fillId="2" borderId="0" xfId="0" applyNumberFormat="1" applyFont="1" applyFill="1" applyAlignment="1">
      <alignment horizontal="justify" vertical="center" wrapText="1"/>
    </xf>
    <xf numFmtId="0" fontId="36" fillId="0" borderId="0" xfId="0" applyFont="1" applyAlignment="1">
      <alignment horizontal="justify" vertical="center" wrapText="1"/>
    </xf>
    <xf numFmtId="0" fontId="13" fillId="2" borderId="0" xfId="0" applyNumberFormat="1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2" fillId="2" borderId="0" xfId="0" applyNumberFormat="1" applyFont="1" applyFill="1" applyAlignment="1">
      <alignment horizontal="left" vertical="justify" wrapText="1"/>
    </xf>
    <xf numFmtId="0" fontId="25" fillId="0" borderId="0" xfId="0" applyNumberFormat="1" applyFont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justify" vertical="center"/>
    </xf>
    <xf numFmtId="0" fontId="4" fillId="5" borderId="14" xfId="0" applyNumberFormat="1" applyFont="1" applyFill="1" applyBorder="1" applyAlignment="1">
      <alignment horizontal="center" vertical="center" wrapText="1"/>
    </xf>
    <xf numFmtId="0" fontId="4" fillId="5" borderId="25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6" fillId="5" borderId="14" xfId="0" applyNumberFormat="1" applyFont="1" applyFill="1" applyBorder="1" applyAlignment="1">
      <alignment horizontal="center" vertical="center"/>
    </xf>
    <xf numFmtId="0" fontId="16" fillId="5" borderId="7" xfId="0" applyNumberFormat="1" applyFont="1" applyFill="1" applyBorder="1" applyAlignment="1">
      <alignment horizontal="center" vertical="center"/>
    </xf>
    <xf numFmtId="0" fontId="16" fillId="5" borderId="25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2" borderId="0" xfId="0" applyNumberFormat="1" applyFont="1" applyFill="1" applyAlignment="1">
      <alignment horizontal="left" vertical="justify" wrapText="1"/>
    </xf>
    <xf numFmtId="0" fontId="26" fillId="5" borderId="59" xfId="0" applyNumberFormat="1" applyFont="1" applyFill="1" applyBorder="1" applyAlignment="1">
      <alignment horizontal="center" vertical="center" wrapText="1"/>
    </xf>
    <xf numFmtId="0" fontId="26" fillId="5" borderId="6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left" vertical="center" wrapText="1"/>
    </xf>
    <xf numFmtId="0" fontId="5" fillId="2" borderId="0" xfId="0" applyNumberFormat="1" applyFont="1" applyFill="1" applyAlignment="1">
      <alignment horizontal="left" vertical="center" wrapText="1"/>
    </xf>
    <xf numFmtId="0" fontId="29" fillId="0" borderId="48" xfId="0" applyFont="1" applyBorder="1" applyAlignment="1">
      <alignment vertical="center" wrapText="1"/>
    </xf>
    <xf numFmtId="0" fontId="0" fillId="0" borderId="42" xfId="0" applyBorder="1" applyAlignment="1">
      <alignment wrapText="1"/>
    </xf>
    <xf numFmtId="0" fontId="0" fillId="0" borderId="37" xfId="0" applyBorder="1" applyAlignment="1">
      <alignment wrapText="1"/>
    </xf>
    <xf numFmtId="0" fontId="29" fillId="0" borderId="48" xfId="0" applyFont="1" applyBorder="1" applyAlignment="1">
      <alignment vertical="center"/>
    </xf>
    <xf numFmtId="0" fontId="29" fillId="0" borderId="42" xfId="0" applyFont="1" applyBorder="1" applyAlignment="1">
      <alignment vertical="center"/>
    </xf>
    <xf numFmtId="0" fontId="29" fillId="0" borderId="47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29" fillId="0" borderId="42" xfId="0" applyFont="1" applyBorder="1" applyAlignment="1">
      <alignment vertical="center" wrapText="1"/>
    </xf>
    <xf numFmtId="0" fontId="29" fillId="0" borderId="37" xfId="0" applyFont="1" applyBorder="1" applyAlignment="1">
      <alignment vertical="center" wrapText="1"/>
    </xf>
    <xf numFmtId="0" fontId="29" fillId="7" borderId="46" xfId="0" applyFont="1" applyFill="1" applyBorder="1" applyAlignment="1">
      <alignment horizontal="center" vertical="center"/>
    </xf>
    <xf numFmtId="0" fontId="29" fillId="7" borderId="45" xfId="0" applyFont="1" applyFill="1" applyBorder="1" applyAlignment="1">
      <alignment horizontal="center" vertical="center"/>
    </xf>
    <xf numFmtId="0" fontId="11" fillId="7" borderId="40" xfId="0" applyFont="1" applyFill="1" applyBorder="1" applyAlignment="1">
      <alignment vertical="center"/>
    </xf>
    <xf numFmtId="0" fontId="29" fillId="7" borderId="40" xfId="0" applyFont="1" applyFill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37" xfId="0" applyFont="1" applyBorder="1" applyAlignment="1"/>
    <xf numFmtId="0" fontId="11" fillId="0" borderId="48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9" fillId="6" borderId="46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/>
    </xf>
    <xf numFmtId="0" fontId="29" fillId="6" borderId="46" xfId="0" applyFont="1" applyFill="1" applyBorder="1" applyAlignment="1">
      <alignment horizontal="left" vertical="center" wrapText="1"/>
    </xf>
    <xf numFmtId="0" fontId="29" fillId="6" borderId="40" xfId="0" applyFont="1" applyFill="1" applyBorder="1" applyAlignment="1">
      <alignment horizontal="left" vertical="center" wrapText="1"/>
    </xf>
    <xf numFmtId="0" fontId="29" fillId="6" borderId="46" xfId="0" applyFont="1" applyFill="1" applyBorder="1" applyAlignment="1">
      <alignment horizontal="center"/>
    </xf>
    <xf numFmtId="0" fontId="29" fillId="6" borderId="4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11" borderId="61" xfId="0" applyFont="1" applyFill="1" applyBorder="1" applyAlignment="1">
      <alignment horizontal="center" vertical="center"/>
    </xf>
    <xf numFmtId="0" fontId="11" fillId="11" borderId="62" xfId="0" applyFont="1" applyFill="1" applyBorder="1" applyAlignment="1">
      <alignment vertical="center"/>
    </xf>
    <xf numFmtId="0" fontId="11" fillId="11" borderId="63" xfId="0" applyFont="1" applyFill="1" applyBorder="1" applyAlignment="1">
      <alignment vertical="center"/>
    </xf>
    <xf numFmtId="0" fontId="11" fillId="11" borderId="36" xfId="0" applyFont="1" applyFill="1" applyBorder="1" applyAlignment="1">
      <alignment vertical="center"/>
    </xf>
    <xf numFmtId="166" fontId="29" fillId="11" borderId="48" xfId="0" applyNumberFormat="1" applyFont="1" applyFill="1" applyBorder="1" applyAlignment="1">
      <alignment horizontal="center" vertical="center"/>
    </xf>
    <xf numFmtId="166" fontId="29" fillId="11" borderId="37" xfId="0" applyNumberFormat="1" applyFont="1" applyFill="1" applyBorder="1" applyAlignment="1">
      <alignment horizontal="center" vertical="center"/>
    </xf>
    <xf numFmtId="0" fontId="41" fillId="10" borderId="67" xfId="0" applyFont="1" applyFill="1" applyBorder="1" applyAlignment="1">
      <alignment horizontal="center" vertical="center" wrapText="1"/>
    </xf>
    <xf numFmtId="0" fontId="41" fillId="10" borderId="70" xfId="0" applyFont="1" applyFill="1" applyBorder="1" applyAlignment="1">
      <alignment horizontal="center" vertical="center" wrapText="1"/>
    </xf>
    <xf numFmtId="49" fontId="40" fillId="10" borderId="68" xfId="0" applyNumberFormat="1" applyFont="1" applyFill="1" applyBorder="1" applyAlignment="1">
      <alignment horizontal="center" vertical="center" wrapText="1"/>
    </xf>
    <xf numFmtId="49" fontId="40" fillId="10" borderId="69" xfId="0" applyNumberFormat="1" applyFont="1" applyFill="1" applyBorder="1" applyAlignment="1">
      <alignment horizontal="center" vertical="center" wrapText="1"/>
    </xf>
    <xf numFmtId="49" fontId="44" fillId="9" borderId="0" xfId="0" applyNumberFormat="1" applyFont="1" applyFill="1" applyAlignment="1">
      <alignment horizontal="left"/>
    </xf>
    <xf numFmtId="49" fontId="45" fillId="9" borderId="0" xfId="0" applyNumberFormat="1" applyFont="1" applyFill="1" applyAlignment="1">
      <alignment horizontal="left" wrapText="1"/>
    </xf>
    <xf numFmtId="49" fontId="42" fillId="9" borderId="0" xfId="0" applyNumberFormat="1" applyFont="1" applyFill="1" applyAlignment="1">
      <alignment horizontal="left" wrapText="1"/>
    </xf>
    <xf numFmtId="0" fontId="40" fillId="10" borderId="66" xfId="0" applyFont="1" applyFill="1" applyBorder="1" applyAlignment="1">
      <alignment horizontal="left"/>
    </xf>
    <xf numFmtId="49" fontId="40" fillId="10" borderId="66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3 2" xfId="4"/>
    <cellStyle name="Normal 4" xfId="3"/>
  </cellStyles>
  <dxfs count="0"/>
  <tableStyles count="0" defaultTableStyle="TableStyleMedium9" defaultPivotStyle="PivotStyleLight16"/>
  <colors>
    <mruColors>
      <color rgb="FFEAEAEA"/>
      <color rgb="FFE8E8E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50" zoomScaleNormal="50" workbookViewId="0">
      <selection activeCell="C11" sqref="C11:C15"/>
    </sheetView>
  </sheetViews>
  <sheetFormatPr baseColWidth="10" defaultRowHeight="15"/>
  <cols>
    <col min="1" max="2" width="30.77734375" customWidth="1"/>
    <col min="3" max="9" width="18.77734375" customWidth="1"/>
    <col min="12" max="12" width="13.109375" bestFit="1" customWidth="1"/>
  </cols>
  <sheetData>
    <row r="1" spans="1:12" ht="49.9" customHeight="1">
      <c r="A1" s="292" t="s">
        <v>4</v>
      </c>
      <c r="B1" s="292"/>
      <c r="C1" s="292"/>
      <c r="D1" s="292"/>
      <c r="E1" s="292"/>
      <c r="F1" s="292"/>
      <c r="G1" s="292"/>
      <c r="H1" s="292"/>
      <c r="I1" s="293"/>
    </row>
    <row r="2" spans="1:12" ht="19.899999999999999" customHeight="1">
      <c r="A2" s="1"/>
      <c r="B2" s="1"/>
      <c r="C2" s="1"/>
      <c r="D2" s="1"/>
      <c r="E2" s="1"/>
      <c r="F2" s="1"/>
      <c r="G2" s="1"/>
      <c r="H2" s="1"/>
      <c r="I2" s="1"/>
    </row>
    <row r="3" spans="1:12" ht="4.1500000000000004" customHeight="1" thickBot="1">
      <c r="A3" s="1"/>
      <c r="B3" s="1"/>
      <c r="C3" s="1"/>
      <c r="D3" s="1"/>
      <c r="E3" s="1"/>
      <c r="F3" s="1"/>
      <c r="G3" s="1"/>
      <c r="H3" s="1"/>
      <c r="I3" s="1"/>
    </row>
    <row r="4" spans="1:12" ht="60" customHeight="1" thickBot="1">
      <c r="A4" s="100" t="s">
        <v>19</v>
      </c>
      <c r="B4" s="84"/>
      <c r="C4" s="65">
        <v>42490</v>
      </c>
      <c r="D4" s="65">
        <v>42460</v>
      </c>
      <c r="E4" s="65">
        <v>42124</v>
      </c>
      <c r="F4" s="66" t="s">
        <v>33</v>
      </c>
      <c r="G4" s="66" t="s">
        <v>34</v>
      </c>
      <c r="H4" s="66" t="s">
        <v>35</v>
      </c>
      <c r="I4" s="67" t="s">
        <v>36</v>
      </c>
    </row>
    <row r="5" spans="1:12" ht="40.15" customHeight="1" thickBot="1">
      <c r="A5" s="68" t="s">
        <v>5</v>
      </c>
      <c r="B5" s="84"/>
      <c r="C5" s="85">
        <f>IF(C6+C7=C8+C9+C10,IF(C6+C7=C11+C12+C13+C14+C15,C6+C7,0),0)</f>
        <v>234287</v>
      </c>
      <c r="D5" s="85">
        <f>IF(D6+D7=D8+D9+D10,IF(D6+D7=D11+D12+D13+D14+D15,D6+D7,0),0)</f>
        <v>238840</v>
      </c>
      <c r="E5" s="85">
        <f>IF(E6+E7=E8+E9+E10,IF(E6+E7=E11+E12+E13+E14+E15,E6+E7,0),0)</f>
        <v>241799</v>
      </c>
      <c r="F5" s="198">
        <f t="shared" ref="F5:F16" si="0">C5-D5</f>
        <v>-4553</v>
      </c>
      <c r="G5" s="183">
        <f t="shared" ref="G5:G16" si="1">F5*100/D5</f>
        <v>-1.9062971026628706</v>
      </c>
      <c r="H5" s="193">
        <f t="shared" ref="H5:H10" si="2">C5-E5</f>
        <v>-7512</v>
      </c>
      <c r="I5" s="188">
        <f t="shared" ref="I5:I15" si="3">H5*100/E5</f>
        <v>-3.1067126001348226</v>
      </c>
      <c r="K5" s="64"/>
    </row>
    <row r="6" spans="1:12" ht="30" customHeight="1">
      <c r="A6" s="71" t="s">
        <v>20</v>
      </c>
      <c r="B6" s="72" t="s">
        <v>25</v>
      </c>
      <c r="C6" s="156">
        <v>105235</v>
      </c>
      <c r="D6" s="156">
        <v>108240</v>
      </c>
      <c r="E6" s="156">
        <v>110576</v>
      </c>
      <c r="F6" s="102">
        <f t="shared" si="0"/>
        <v>-3005</v>
      </c>
      <c r="G6" s="184">
        <f t="shared" si="1"/>
        <v>-2.7762379896526239</v>
      </c>
      <c r="H6" s="194">
        <f t="shared" si="2"/>
        <v>-5341</v>
      </c>
      <c r="I6" s="189">
        <f t="shared" si="3"/>
        <v>-4.8301620604832873</v>
      </c>
    </row>
    <row r="7" spans="1:12" ht="30" customHeight="1" thickBot="1">
      <c r="A7" s="86"/>
      <c r="B7" s="74" t="s">
        <v>26</v>
      </c>
      <c r="C7" s="157">
        <v>129052</v>
      </c>
      <c r="D7" s="157">
        <v>130600</v>
      </c>
      <c r="E7" s="157">
        <v>131223</v>
      </c>
      <c r="F7" s="103">
        <f t="shared" si="0"/>
        <v>-1548</v>
      </c>
      <c r="G7" s="185">
        <f t="shared" si="1"/>
        <v>-1.1852986217457886</v>
      </c>
      <c r="H7" s="106">
        <f t="shared" si="2"/>
        <v>-2171</v>
      </c>
      <c r="I7" s="190">
        <f t="shared" si="3"/>
        <v>-1.6544355791286589</v>
      </c>
    </row>
    <row r="8" spans="1:12" ht="30" customHeight="1">
      <c r="A8" s="87"/>
      <c r="B8" s="161" t="s">
        <v>27</v>
      </c>
      <c r="C8" s="158">
        <f>2760+10357+2283+10128</f>
        <v>25528</v>
      </c>
      <c r="D8" s="158">
        <v>26050</v>
      </c>
      <c r="E8" s="158">
        <v>28601</v>
      </c>
      <c r="F8" s="199">
        <f t="shared" si="0"/>
        <v>-522</v>
      </c>
      <c r="G8" s="184">
        <f t="shared" si="1"/>
        <v>-2.0038387715930903</v>
      </c>
      <c r="H8" s="102">
        <f t="shared" si="2"/>
        <v>-3073</v>
      </c>
      <c r="I8" s="191">
        <f t="shared" si="3"/>
        <v>-10.744379567148002</v>
      </c>
    </row>
    <row r="9" spans="1:12" ht="30" customHeight="1">
      <c r="A9" s="75" t="s">
        <v>21</v>
      </c>
      <c r="B9" s="74" t="s">
        <v>2</v>
      </c>
      <c r="C9" s="159">
        <f>24597+25301+29191+30142</f>
        <v>109231</v>
      </c>
      <c r="D9" s="159">
        <v>112220</v>
      </c>
      <c r="E9" s="159">
        <v>114722</v>
      </c>
      <c r="F9" s="200">
        <f>C9-D9</f>
        <v>-2989</v>
      </c>
      <c r="G9" s="186">
        <f>F9*100/D9</f>
        <v>-2.663518089467118</v>
      </c>
      <c r="H9" s="195">
        <f t="shared" si="2"/>
        <v>-5491</v>
      </c>
      <c r="I9" s="192">
        <f>H9*100/E9</f>
        <v>-4.7863530970520038</v>
      </c>
      <c r="L9" s="64"/>
    </row>
    <row r="10" spans="1:12" ht="30" customHeight="1" thickBot="1">
      <c r="A10" s="88"/>
      <c r="B10" s="162" t="s">
        <v>3</v>
      </c>
      <c r="C10" s="157">
        <f>32594+29159+23661+14114</f>
        <v>99528</v>
      </c>
      <c r="D10" s="157">
        <v>100570</v>
      </c>
      <c r="E10" s="157">
        <v>98476</v>
      </c>
      <c r="F10" s="196">
        <f>C10-D10</f>
        <v>-1042</v>
      </c>
      <c r="G10" s="187">
        <f>F10*100/D10</f>
        <v>-1.0360942627025953</v>
      </c>
      <c r="H10" s="196">
        <f t="shared" si="2"/>
        <v>1052</v>
      </c>
      <c r="I10" s="187">
        <f>H10*100/E10</f>
        <v>1.0682805962874202</v>
      </c>
      <c r="J10" s="64"/>
      <c r="K10" s="272"/>
      <c r="L10" s="154"/>
    </row>
    <row r="11" spans="1:12" ht="30" customHeight="1">
      <c r="A11" s="87"/>
      <c r="B11" s="160" t="s">
        <v>28</v>
      </c>
      <c r="C11" s="158">
        <v>14075</v>
      </c>
      <c r="D11" s="158">
        <v>15095</v>
      </c>
      <c r="E11" s="158">
        <v>14838</v>
      </c>
      <c r="F11" s="102">
        <f t="shared" si="0"/>
        <v>-1020</v>
      </c>
      <c r="G11" s="184">
        <f t="shared" si="1"/>
        <v>-6.7572043723087116</v>
      </c>
      <c r="H11" s="194">
        <f t="shared" ref="H11:H25" si="4">C11-E11</f>
        <v>-763</v>
      </c>
      <c r="I11" s="189">
        <f t="shared" si="3"/>
        <v>-5.1422024531608033</v>
      </c>
      <c r="K11" s="154"/>
    </row>
    <row r="12" spans="1:12" ht="30" customHeight="1">
      <c r="A12" s="88"/>
      <c r="B12" s="74" t="s">
        <v>29</v>
      </c>
      <c r="C12" s="62">
        <v>16774</v>
      </c>
      <c r="D12" s="62">
        <v>17116</v>
      </c>
      <c r="E12" s="62">
        <v>17740</v>
      </c>
      <c r="F12" s="103">
        <f t="shared" si="0"/>
        <v>-342</v>
      </c>
      <c r="G12" s="185">
        <f t="shared" si="1"/>
        <v>-1.9981304043000701</v>
      </c>
      <c r="H12" s="197">
        <f t="shared" si="4"/>
        <v>-966</v>
      </c>
      <c r="I12" s="186">
        <f t="shared" si="3"/>
        <v>-5.4453213077790306</v>
      </c>
    </row>
    <row r="13" spans="1:12" ht="30" customHeight="1">
      <c r="A13" s="81" t="s">
        <v>22</v>
      </c>
      <c r="B13" s="74" t="s">
        <v>30</v>
      </c>
      <c r="C13" s="62">
        <v>25597</v>
      </c>
      <c r="D13" s="62">
        <v>26315</v>
      </c>
      <c r="E13" s="62">
        <v>28303</v>
      </c>
      <c r="F13" s="103">
        <f t="shared" si="0"/>
        <v>-718</v>
      </c>
      <c r="G13" s="185">
        <f t="shared" si="1"/>
        <v>-2.7284818544556337</v>
      </c>
      <c r="H13" s="197">
        <f t="shared" si="4"/>
        <v>-2706</v>
      </c>
      <c r="I13" s="186">
        <f t="shared" si="3"/>
        <v>-9.5608239409249904</v>
      </c>
    </row>
    <row r="14" spans="1:12" ht="30" customHeight="1">
      <c r="A14" s="88"/>
      <c r="B14" s="74" t="s">
        <v>31</v>
      </c>
      <c r="C14" s="62">
        <v>149713</v>
      </c>
      <c r="D14" s="62">
        <v>152076</v>
      </c>
      <c r="E14" s="62">
        <v>150086</v>
      </c>
      <c r="F14" s="103">
        <f t="shared" si="0"/>
        <v>-2363</v>
      </c>
      <c r="G14" s="185">
        <f t="shared" si="1"/>
        <v>-1.5538283489834031</v>
      </c>
      <c r="H14" s="197">
        <f t="shared" si="4"/>
        <v>-373</v>
      </c>
      <c r="I14" s="186">
        <f t="shared" si="3"/>
        <v>-0.24852417947043695</v>
      </c>
    </row>
    <row r="15" spans="1:12" ht="30" customHeight="1" thickBot="1">
      <c r="A15" s="88"/>
      <c r="B15" s="74" t="s">
        <v>6</v>
      </c>
      <c r="C15" s="58">
        <v>28128</v>
      </c>
      <c r="D15" s="58">
        <v>28238</v>
      </c>
      <c r="E15" s="58">
        <v>30832</v>
      </c>
      <c r="F15" s="103">
        <f t="shared" si="0"/>
        <v>-110</v>
      </c>
      <c r="G15" s="185">
        <f t="shared" si="1"/>
        <v>-0.38954600184149019</v>
      </c>
      <c r="H15" s="106">
        <f t="shared" si="4"/>
        <v>-2704</v>
      </c>
      <c r="I15" s="190">
        <f t="shared" si="3"/>
        <v>-8.7701089776855223</v>
      </c>
    </row>
    <row r="16" spans="1:12" ht="40.15" customHeight="1" thickBot="1">
      <c r="A16" s="89" t="s">
        <v>7</v>
      </c>
      <c r="B16" s="90"/>
      <c r="C16" s="95">
        <v>930200</v>
      </c>
      <c r="D16" s="95">
        <v>947700</v>
      </c>
      <c r="E16" s="95">
        <v>946800</v>
      </c>
      <c r="F16" s="96">
        <f t="shared" si="0"/>
        <v>-17500</v>
      </c>
      <c r="G16" s="97">
        <f t="shared" si="1"/>
        <v>-1.8465759206499948</v>
      </c>
      <c r="H16" s="193">
        <f t="shared" si="4"/>
        <v>-16600</v>
      </c>
      <c r="I16" s="188">
        <f>H16*100/E16</f>
        <v>-1.7532741867342627</v>
      </c>
      <c r="J16" s="154"/>
      <c r="K16" s="154"/>
    </row>
    <row r="17" spans="1:12" ht="30" customHeight="1">
      <c r="A17" s="71" t="s">
        <v>20</v>
      </c>
      <c r="B17" s="72" t="s">
        <v>25</v>
      </c>
      <c r="C17" s="57">
        <v>499800</v>
      </c>
      <c r="D17" s="57">
        <v>505000</v>
      </c>
      <c r="E17" s="57">
        <v>507600</v>
      </c>
      <c r="F17" s="16"/>
      <c r="G17" s="17"/>
      <c r="H17" s="18">
        <f t="shared" si="4"/>
        <v>-7800</v>
      </c>
      <c r="I17" s="19">
        <f>H17*100/E17</f>
        <v>-1.5366430260047281</v>
      </c>
    </row>
    <row r="18" spans="1:12" ht="30" customHeight="1" thickBot="1">
      <c r="A18" s="73"/>
      <c r="B18" s="74" t="s">
        <v>26</v>
      </c>
      <c r="C18" s="58">
        <v>430300</v>
      </c>
      <c r="D18" s="58">
        <v>442700</v>
      </c>
      <c r="E18" s="58">
        <v>439200</v>
      </c>
      <c r="F18" s="20"/>
      <c r="G18" s="21"/>
      <c r="H18" s="22">
        <f t="shared" si="4"/>
        <v>-8900</v>
      </c>
      <c r="I18" s="23">
        <f t="shared" ref="I18:I25" si="5">H18*100/E18</f>
        <v>-2.0264116575591986</v>
      </c>
    </row>
    <row r="19" spans="1:12" ht="30" customHeight="1">
      <c r="A19" s="91" t="s">
        <v>21</v>
      </c>
      <c r="B19" s="72" t="s">
        <v>27</v>
      </c>
      <c r="C19" s="59">
        <v>62100</v>
      </c>
      <c r="D19" s="59">
        <v>62100</v>
      </c>
      <c r="E19" s="59">
        <v>80000</v>
      </c>
      <c r="F19" s="24" t="s">
        <v>8</v>
      </c>
      <c r="G19" s="25"/>
      <c r="H19" s="18">
        <f t="shared" si="4"/>
        <v>-17900</v>
      </c>
      <c r="I19" s="19">
        <f t="shared" si="5"/>
        <v>-22.375</v>
      </c>
    </row>
    <row r="20" spans="1:12" ht="30" customHeight="1" thickBot="1">
      <c r="A20" s="92"/>
      <c r="B20" s="74" t="s">
        <v>9</v>
      </c>
      <c r="C20" s="60">
        <v>885600</v>
      </c>
      <c r="D20" s="60">
        <v>885600</v>
      </c>
      <c r="E20" s="60">
        <v>866700</v>
      </c>
      <c r="F20" s="26"/>
      <c r="G20" s="27"/>
      <c r="H20" s="22">
        <f t="shared" si="4"/>
        <v>18900</v>
      </c>
      <c r="I20" s="23">
        <f t="shared" si="5"/>
        <v>2.1806853582554515</v>
      </c>
    </row>
    <row r="21" spans="1:12" ht="30" customHeight="1">
      <c r="A21" s="72"/>
      <c r="B21" s="72" t="s">
        <v>28</v>
      </c>
      <c r="C21" s="61">
        <v>64400.000000000007</v>
      </c>
      <c r="D21" s="61">
        <v>73000</v>
      </c>
      <c r="E21" s="61">
        <v>68300</v>
      </c>
      <c r="F21" s="24"/>
      <c r="G21" s="25"/>
      <c r="H21" s="18">
        <f t="shared" si="4"/>
        <v>-3899.9999999999927</v>
      </c>
      <c r="I21" s="19">
        <f t="shared" si="5"/>
        <v>-5.7101024890190235</v>
      </c>
    </row>
    <row r="22" spans="1:12" ht="30" customHeight="1">
      <c r="A22" s="76"/>
      <c r="B22" s="74" t="s">
        <v>29</v>
      </c>
      <c r="C22" s="62">
        <v>70400</v>
      </c>
      <c r="D22" s="62">
        <v>68400</v>
      </c>
      <c r="E22" s="62">
        <v>69900</v>
      </c>
      <c r="F22" s="28"/>
      <c r="G22" s="27"/>
      <c r="H22" s="29">
        <f t="shared" si="4"/>
        <v>500</v>
      </c>
      <c r="I22" s="30">
        <f t="shared" si="5"/>
        <v>0.71530758226037194</v>
      </c>
    </row>
    <row r="23" spans="1:12" ht="30" customHeight="1">
      <c r="A23" s="81" t="s">
        <v>22</v>
      </c>
      <c r="B23" s="74" t="s">
        <v>30</v>
      </c>
      <c r="C23" s="62">
        <v>46200</v>
      </c>
      <c r="D23" s="62">
        <v>43800</v>
      </c>
      <c r="E23" s="62">
        <v>45200</v>
      </c>
      <c r="F23" s="28"/>
      <c r="G23" s="27"/>
      <c r="H23" s="31">
        <f t="shared" si="4"/>
        <v>1000</v>
      </c>
      <c r="I23" s="32">
        <f t="shared" si="5"/>
        <v>2.2123893805309733</v>
      </c>
    </row>
    <row r="24" spans="1:12" ht="30" customHeight="1">
      <c r="A24" s="76"/>
      <c r="B24" s="74" t="s">
        <v>31</v>
      </c>
      <c r="C24" s="63">
        <v>616400</v>
      </c>
      <c r="D24" s="63">
        <v>617000</v>
      </c>
      <c r="E24" s="63">
        <v>600900</v>
      </c>
      <c r="F24" s="28"/>
      <c r="G24" s="27"/>
      <c r="H24" s="29">
        <f t="shared" si="4"/>
        <v>15500</v>
      </c>
      <c r="I24" s="30">
        <f t="shared" si="5"/>
        <v>2.5794641371276419</v>
      </c>
    </row>
    <row r="25" spans="1:12" ht="30" customHeight="1" thickBot="1">
      <c r="A25" s="76"/>
      <c r="B25" s="74" t="s">
        <v>6</v>
      </c>
      <c r="C25" s="58">
        <v>132700</v>
      </c>
      <c r="D25" s="58">
        <v>145400</v>
      </c>
      <c r="E25" s="58">
        <v>162500</v>
      </c>
      <c r="F25" s="28"/>
      <c r="G25" s="27"/>
      <c r="H25" s="22">
        <f t="shared" si="4"/>
        <v>-29800</v>
      </c>
      <c r="I25" s="23">
        <f t="shared" si="5"/>
        <v>-18.338461538461537</v>
      </c>
    </row>
    <row r="26" spans="1:12" ht="40.15" customHeight="1" thickBot="1">
      <c r="A26" s="89" t="s">
        <v>10</v>
      </c>
      <c r="B26" s="90"/>
      <c r="C26" s="98">
        <f t="shared" ref="C26:E29" si="6">(C5)*100/C16</f>
        <v>25.186734035691249</v>
      </c>
      <c r="D26" s="98">
        <f t="shared" si="6"/>
        <v>25.202068165031129</v>
      </c>
      <c r="E26" s="98">
        <f t="shared" si="6"/>
        <v>25.538550908322772</v>
      </c>
      <c r="F26" s="201">
        <f>C26-D26</f>
        <v>-1.533412933988032E-2</v>
      </c>
      <c r="G26" s="202"/>
      <c r="H26" s="201">
        <f>C26-E26</f>
        <v>-0.35181687263152384</v>
      </c>
      <c r="I26" s="203"/>
    </row>
    <row r="27" spans="1:12" ht="30" customHeight="1">
      <c r="A27" s="71" t="s">
        <v>20</v>
      </c>
      <c r="B27" s="72" t="s">
        <v>25</v>
      </c>
      <c r="C27" s="33">
        <f t="shared" si="6"/>
        <v>21.055422168867548</v>
      </c>
      <c r="D27" s="33">
        <f t="shared" si="6"/>
        <v>21.433663366336635</v>
      </c>
      <c r="E27" s="33">
        <f t="shared" si="6"/>
        <v>21.78408195429472</v>
      </c>
      <c r="F27" s="33"/>
      <c r="G27" s="34"/>
      <c r="H27" s="35"/>
      <c r="I27" s="36"/>
    </row>
    <row r="28" spans="1:12" ht="30" customHeight="1" thickBot="1">
      <c r="A28" s="73"/>
      <c r="B28" s="74" t="s">
        <v>26</v>
      </c>
      <c r="C28" s="37">
        <f t="shared" si="6"/>
        <v>29.991168951894029</v>
      </c>
      <c r="D28" s="37">
        <f t="shared" si="6"/>
        <v>29.500790603117235</v>
      </c>
      <c r="E28" s="37">
        <f t="shared" si="6"/>
        <v>29.877732240437158</v>
      </c>
      <c r="F28" s="37"/>
      <c r="G28" s="38"/>
      <c r="H28" s="39"/>
      <c r="I28" s="40"/>
      <c r="K28" s="64"/>
    </row>
    <row r="29" spans="1:12" ht="30" customHeight="1">
      <c r="A29" s="91" t="s">
        <v>21</v>
      </c>
      <c r="B29" s="72" t="s">
        <v>27</v>
      </c>
      <c r="C29" s="33">
        <f t="shared" si="6"/>
        <v>41.107890499194845</v>
      </c>
      <c r="D29" s="33">
        <f t="shared" si="6"/>
        <v>41.948470209339774</v>
      </c>
      <c r="E29" s="33">
        <f t="shared" si="6"/>
        <v>35.751249999999999</v>
      </c>
      <c r="F29" s="33"/>
      <c r="G29" s="34"/>
      <c r="H29" s="35"/>
      <c r="I29" s="36"/>
      <c r="K29" s="64"/>
    </row>
    <row r="30" spans="1:12" ht="30" customHeight="1" thickBot="1">
      <c r="A30" s="92"/>
      <c r="B30" s="74" t="s">
        <v>9</v>
      </c>
      <c r="C30" s="37">
        <f>(C9+C10)*100/C20</f>
        <v>23.572606142728095</v>
      </c>
      <c r="D30" s="37">
        <f>(D9+D10)*100/D20</f>
        <v>24.027777777777779</v>
      </c>
      <c r="E30" s="37">
        <f>(E9+E10)*100/E20</f>
        <v>24.598823122187607</v>
      </c>
      <c r="F30" s="37"/>
      <c r="G30" s="38"/>
      <c r="H30" s="39"/>
      <c r="I30" s="40"/>
      <c r="K30" s="64"/>
    </row>
    <row r="31" spans="1:12" ht="30" customHeight="1">
      <c r="A31" s="72"/>
      <c r="B31" s="72" t="s">
        <v>28</v>
      </c>
      <c r="C31" s="33">
        <f t="shared" ref="C31:E35" si="7">(C11)*100/C21</f>
        <v>21.855590062111798</v>
      </c>
      <c r="D31" s="33">
        <f t="shared" si="7"/>
        <v>20.67808219178082</v>
      </c>
      <c r="E31" s="33">
        <f t="shared" si="7"/>
        <v>21.724743777452417</v>
      </c>
      <c r="F31" s="33"/>
      <c r="G31" s="34"/>
      <c r="H31" s="35"/>
      <c r="I31" s="36"/>
      <c r="L31" s="260"/>
    </row>
    <row r="32" spans="1:12" ht="30" customHeight="1">
      <c r="A32" s="76"/>
      <c r="B32" s="74" t="s">
        <v>29</v>
      </c>
      <c r="C32" s="37">
        <f t="shared" si="7"/>
        <v>23.826704545454547</v>
      </c>
      <c r="D32" s="37">
        <f t="shared" si="7"/>
        <v>25.023391812865498</v>
      </c>
      <c r="E32" s="37">
        <f t="shared" si="7"/>
        <v>25.379113018597998</v>
      </c>
      <c r="F32" s="37"/>
      <c r="G32" s="38"/>
      <c r="H32" s="39"/>
      <c r="I32" s="40"/>
    </row>
    <row r="33" spans="1:13" ht="30" customHeight="1">
      <c r="A33" s="81" t="s">
        <v>22</v>
      </c>
      <c r="B33" s="74" t="s">
        <v>30</v>
      </c>
      <c r="C33" s="37">
        <f t="shared" si="7"/>
        <v>55.404761904761905</v>
      </c>
      <c r="D33" s="37">
        <f t="shared" si="7"/>
        <v>60.079908675799089</v>
      </c>
      <c r="E33" s="37">
        <f t="shared" si="7"/>
        <v>62.61725663716814</v>
      </c>
      <c r="F33" s="37"/>
      <c r="G33" s="38"/>
      <c r="H33" s="39"/>
      <c r="I33" s="40"/>
      <c r="K33" s="225"/>
    </row>
    <row r="34" spans="1:13" ht="30" customHeight="1">
      <c r="A34" s="76"/>
      <c r="B34" s="74" t="s">
        <v>31</v>
      </c>
      <c r="C34" s="37">
        <f t="shared" si="7"/>
        <v>24.288286826735884</v>
      </c>
      <c r="D34" s="37">
        <f t="shared" si="7"/>
        <v>24.647649918962724</v>
      </c>
      <c r="E34" s="37">
        <f t="shared" si="7"/>
        <v>24.976868031286404</v>
      </c>
      <c r="F34" s="37"/>
      <c r="G34" s="38"/>
      <c r="H34" s="39"/>
      <c r="I34" s="40"/>
    </row>
    <row r="35" spans="1:13" ht="30" customHeight="1" thickBot="1">
      <c r="A35" s="76"/>
      <c r="B35" s="74" t="s">
        <v>6</v>
      </c>
      <c r="C35" s="37">
        <f t="shared" si="7"/>
        <v>21.196684250188394</v>
      </c>
      <c r="D35" s="37">
        <f t="shared" si="7"/>
        <v>19.420907840440165</v>
      </c>
      <c r="E35" s="37">
        <f t="shared" si="7"/>
        <v>18.97353846153846</v>
      </c>
      <c r="F35" s="37"/>
      <c r="G35" s="38"/>
      <c r="H35" s="39"/>
      <c r="I35" s="40"/>
      <c r="K35" s="225"/>
    </row>
    <row r="36" spans="1:13" ht="40.15" customHeight="1" thickBot="1">
      <c r="A36" s="68" t="s">
        <v>11</v>
      </c>
      <c r="B36" s="69"/>
      <c r="C36" s="99">
        <f>2834+3+160+60180+5+27290</f>
        <v>90472</v>
      </c>
      <c r="D36" s="99">
        <f>3067+81318</f>
        <v>84385</v>
      </c>
      <c r="E36" s="99">
        <f>82185+3860</f>
        <v>86045</v>
      </c>
      <c r="F36" s="193">
        <f>C36-D36</f>
        <v>6087</v>
      </c>
      <c r="G36" s="183">
        <f>F36*100/D36</f>
        <v>7.2133673046157494</v>
      </c>
      <c r="H36" s="193">
        <f>C36-E36</f>
        <v>4427</v>
      </c>
      <c r="I36" s="188">
        <f>H36*100/E36</f>
        <v>5.1449822767156723</v>
      </c>
      <c r="K36" s="216"/>
    </row>
    <row r="37" spans="1:13" ht="30" customHeight="1">
      <c r="A37" s="72"/>
      <c r="B37" s="93" t="s">
        <v>12</v>
      </c>
      <c r="C37" s="54">
        <f>87470/C36</f>
        <v>0.96681846317092579</v>
      </c>
      <c r="D37" s="54">
        <f>81318/D36</f>
        <v>0.9636546779640931</v>
      </c>
      <c r="E37" s="54">
        <f>82185/E36</f>
        <v>0.95513975245511074</v>
      </c>
      <c r="F37" s="34"/>
      <c r="G37" s="41"/>
      <c r="H37" s="34"/>
      <c r="I37" s="42"/>
      <c r="K37" s="216"/>
      <c r="L37" s="216"/>
      <c r="M37" s="257"/>
    </row>
    <row r="38" spans="1:13" ht="30" customHeight="1" thickBot="1">
      <c r="A38" s="76"/>
      <c r="B38" s="94" t="s">
        <v>13</v>
      </c>
      <c r="C38" s="55">
        <f>3002/C36</f>
        <v>3.3181536829074189E-2</v>
      </c>
      <c r="D38" s="55">
        <f>3067/D36</f>
        <v>3.6345322035906853E-2</v>
      </c>
      <c r="E38" s="55">
        <f>3860/E36</f>
        <v>4.4860247544889299E-2</v>
      </c>
      <c r="F38" s="28"/>
      <c r="G38" s="28"/>
      <c r="H38" s="28"/>
      <c r="I38" s="43"/>
      <c r="K38" s="64"/>
      <c r="L38" s="259"/>
      <c r="M38" s="259"/>
    </row>
    <row r="39" spans="1:13" ht="20.25">
      <c r="A39" s="14"/>
      <c r="B39" s="14"/>
      <c r="C39" s="283"/>
      <c r="D39" s="14"/>
      <c r="E39" s="44"/>
      <c r="F39" s="45"/>
      <c r="G39" s="46"/>
      <c r="H39" s="45"/>
      <c r="I39" s="45"/>
      <c r="M39" s="259"/>
    </row>
    <row r="40" spans="1:13" ht="20.45" customHeight="1">
      <c r="A40" s="11" t="s">
        <v>41</v>
      </c>
      <c r="B40" s="288" t="s">
        <v>165</v>
      </c>
      <c r="C40" s="289"/>
      <c r="D40" s="289"/>
      <c r="E40" s="289"/>
      <c r="F40" s="289"/>
      <c r="G40" s="289"/>
      <c r="H40" s="289"/>
      <c r="I40" s="289"/>
      <c r="L40" s="259"/>
    </row>
    <row r="41" spans="1:13" ht="20.25">
      <c r="A41" s="11" t="s">
        <v>42</v>
      </c>
      <c r="B41" s="288" t="s">
        <v>14</v>
      </c>
      <c r="C41" s="289"/>
      <c r="D41" s="289"/>
      <c r="E41" s="289"/>
      <c r="F41" s="289"/>
      <c r="G41" s="47"/>
      <c r="H41" s="47"/>
      <c r="I41" s="6"/>
    </row>
    <row r="42" spans="1:13" ht="20.25">
      <c r="A42" s="11" t="s">
        <v>82</v>
      </c>
      <c r="B42" s="288" t="s">
        <v>83</v>
      </c>
      <c r="C42" s="288"/>
      <c r="D42" s="288"/>
      <c r="E42" s="288"/>
      <c r="F42" s="288"/>
      <c r="G42" s="288"/>
      <c r="H42" s="288"/>
      <c r="I42" s="288"/>
    </row>
    <row r="43" spans="1:13" ht="18">
      <c r="A43" s="48"/>
      <c r="B43" s="48"/>
      <c r="C43" s="48"/>
      <c r="D43" s="6"/>
      <c r="E43" s="6"/>
      <c r="F43" s="6"/>
      <c r="G43" s="49"/>
      <c r="H43" s="49"/>
      <c r="I43" s="48"/>
    </row>
    <row r="44" spans="1:13" ht="20.25">
      <c r="A44" s="12" t="s">
        <v>15</v>
      </c>
      <c r="B44" s="288" t="s">
        <v>78</v>
      </c>
      <c r="C44" s="288"/>
      <c r="D44" s="288"/>
      <c r="E44" s="288"/>
      <c r="F44" s="288"/>
      <c r="G44" s="288"/>
      <c r="H44" s="288"/>
      <c r="I44" s="48"/>
    </row>
    <row r="45" spans="1:13" ht="20.25">
      <c r="A45" s="50"/>
      <c r="B45" s="288" t="s">
        <v>16</v>
      </c>
      <c r="C45" s="289"/>
      <c r="D45" s="289"/>
      <c r="E45" s="6"/>
      <c r="F45" s="6"/>
      <c r="G45" s="49"/>
      <c r="H45" s="49"/>
      <c r="I45" s="48"/>
    </row>
    <row r="46" spans="1:13" ht="20.25">
      <c r="A46" s="12" t="s">
        <v>24</v>
      </c>
      <c r="B46" s="288" t="s">
        <v>79</v>
      </c>
      <c r="C46" s="290"/>
      <c r="D46" s="290"/>
      <c r="E46" s="290"/>
      <c r="F46" s="6"/>
      <c r="G46" s="49"/>
      <c r="H46" s="49"/>
      <c r="I46" s="48"/>
    </row>
    <row r="47" spans="1:13" ht="20.25">
      <c r="A47" s="9"/>
      <c r="B47" s="291" t="s">
        <v>17</v>
      </c>
      <c r="C47" s="291"/>
      <c r="D47" s="291"/>
      <c r="E47" s="291"/>
      <c r="F47" s="291"/>
      <c r="G47" s="291"/>
      <c r="H47" s="291"/>
      <c r="I47" s="291"/>
    </row>
    <row r="48" spans="1:13" ht="25.5">
      <c r="A48" s="13" t="s">
        <v>18</v>
      </c>
      <c r="B48" s="243"/>
      <c r="C48" s="244"/>
      <c r="D48" s="244"/>
      <c r="E48" s="244"/>
      <c r="F48" s="244"/>
      <c r="G48" s="243"/>
      <c r="H48" s="243"/>
      <c r="I48" s="244"/>
    </row>
    <row r="49" spans="1:9" ht="160.15" customHeight="1">
      <c r="A49" s="51"/>
      <c r="B49" s="284" t="s">
        <v>163</v>
      </c>
      <c r="C49" s="285"/>
      <c r="D49" s="285"/>
      <c r="E49" s="285"/>
      <c r="F49" s="285"/>
      <c r="G49" s="285"/>
      <c r="H49" s="285"/>
      <c r="I49" s="285"/>
    </row>
    <row r="50" spans="1:9" ht="49.9" customHeight="1">
      <c r="A50" s="8"/>
      <c r="B50" s="284" t="s">
        <v>164</v>
      </c>
      <c r="C50" s="285"/>
      <c r="D50" s="285"/>
      <c r="E50" s="285"/>
      <c r="F50" s="285"/>
      <c r="G50" s="285"/>
      <c r="H50" s="285"/>
      <c r="I50" s="285"/>
    </row>
    <row r="51" spans="1:9" ht="25.5">
      <c r="A51" s="49"/>
      <c r="B51" s="286"/>
      <c r="C51" s="287"/>
      <c r="D51" s="287"/>
      <c r="E51" s="287"/>
      <c r="F51" s="287"/>
      <c r="G51" s="287"/>
      <c r="H51" s="287"/>
      <c r="I51" s="287"/>
    </row>
    <row r="61" spans="1:9">
      <c r="D61" t="s">
        <v>50</v>
      </c>
    </row>
    <row r="63" spans="1:9" ht="15" customHeight="1"/>
  </sheetData>
  <mergeCells count="11">
    <mergeCell ref="A1:I1"/>
    <mergeCell ref="B40:I40"/>
    <mergeCell ref="B41:F41"/>
    <mergeCell ref="B44:H44"/>
    <mergeCell ref="B42:I42"/>
    <mergeCell ref="B50:I50"/>
    <mergeCell ref="B51:I51"/>
    <mergeCell ref="B45:D45"/>
    <mergeCell ref="B46:E46"/>
    <mergeCell ref="B47:I47"/>
    <mergeCell ref="B49:I49"/>
  </mergeCells>
  <phoneticPr fontId="11" type="noConversion"/>
  <pageMargins left="0.39370078740157483" right="0.39370078740157483" top="0.98425196850393704" bottom="0.98425196850393704" header="0" footer="0"/>
  <pageSetup paperSize="9" scale="40" orientation="portrait" r:id="rId1"/>
  <headerFooter alignWithMargins="0">
    <oddHeader>&amp;LINSTITUTO DE EMPLEO. SERVICIO PÚBLICO DE EMPLEO ESTATAL&amp;RDIRECCIÓN PROVINCIAL DE SEVILLA</oddHeader>
    <oddFooter>&amp;L&amp;16RESUMEN DE DATOS BÁSICOS. Paro registrado. Abril de 2016 &amp;R&amp;16OBSERVATORIO DE LAS OCUPACIONES. Dbob1604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84"/>
  <sheetViews>
    <sheetView showOutlineSymbols="0" zoomScale="50" zoomScaleNormal="50" zoomScalePageLayoutView="50" workbookViewId="0">
      <selection activeCell="B34" sqref="B34:J34"/>
    </sheetView>
  </sheetViews>
  <sheetFormatPr baseColWidth="10" defaultColWidth="9.77734375" defaultRowHeight="15"/>
  <cols>
    <col min="1" max="1" width="25.77734375" style="1" customWidth="1"/>
    <col min="2" max="2" width="30.77734375" style="1" customWidth="1"/>
    <col min="3" max="8" width="18.77734375" style="1" customWidth="1"/>
    <col min="9" max="9" width="19" style="1" customWidth="1"/>
    <col min="10" max="10" width="10.5546875" style="1" customWidth="1"/>
    <col min="11" max="11" width="9.77734375" style="1"/>
    <col min="12" max="12" width="10.5546875" style="1" bestFit="1" customWidth="1"/>
    <col min="13" max="16384" width="9.77734375" style="1"/>
  </cols>
  <sheetData>
    <row r="1" spans="1:255" ht="49.9" customHeight="1">
      <c r="A1" s="298" t="s">
        <v>38</v>
      </c>
      <c r="B1" s="298"/>
      <c r="C1" s="298"/>
      <c r="D1" s="298"/>
      <c r="E1" s="298"/>
      <c r="F1" s="298"/>
      <c r="G1" s="298"/>
      <c r="H1" s="298"/>
      <c r="I1" s="29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4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4.1500000000000004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52.9" customHeight="1" thickBot="1">
      <c r="A4" s="307" t="s">
        <v>19</v>
      </c>
      <c r="B4" s="308"/>
      <c r="C4" s="65">
        <v>42490</v>
      </c>
      <c r="D4" s="65">
        <v>42460</v>
      </c>
      <c r="E4" s="65">
        <v>42097</v>
      </c>
      <c r="F4" s="66" t="s">
        <v>33</v>
      </c>
      <c r="G4" s="66" t="s">
        <v>34</v>
      </c>
      <c r="H4" s="66" t="s">
        <v>35</v>
      </c>
      <c r="I4" s="66" t="s">
        <v>36</v>
      </c>
      <c r="J4" s="164" t="s">
        <v>77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34.15" customHeight="1" thickBot="1">
      <c r="A5" s="68" t="s">
        <v>40</v>
      </c>
      <c r="B5" s="69"/>
      <c r="C5" s="70">
        <f>IF(C6+C7=C8+C9+C10,IF(C6+C7=C11+C12+C13+C14+C15+C16+C17,IF(C6+C7=C18+C19+C20+C21,C6+C7,0),0),0)</f>
        <v>88349</v>
      </c>
      <c r="D5" s="70">
        <f>IF(D6+D7=D8+D9+D10,IF(D6+D7=D11+D12+D13+D14+D15+D16+D17,IF(D6+D7=D18+D19+D20+D21,D6+D7,0),0),0)</f>
        <v>81258</v>
      </c>
      <c r="E5" s="70">
        <f>IF(E6+E7=E8+E9+E10,IF(E6+E7=E11+E12+E13+E14+E15+E16+E17,IF(E6+E7=E18+E19+E20+E21,E6+E7,0),0),0)</f>
        <v>83881</v>
      </c>
      <c r="F5" s="193">
        <f t="shared" ref="F5:F22" si="0">C5-D5</f>
        <v>7091</v>
      </c>
      <c r="G5" s="183">
        <f t="shared" ref="G5:G22" si="1">F5*100/D5</f>
        <v>8.7265253882694633</v>
      </c>
      <c r="H5" s="193">
        <f t="shared" ref="H5:H22" si="2">C5-E5</f>
        <v>4468</v>
      </c>
      <c r="I5" s="207">
        <f t="shared" ref="I5:I22" si="3">H5*100/E5</f>
        <v>5.3265936266854235</v>
      </c>
      <c r="J5" s="166"/>
      <c r="K5" s="16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25.15" customHeight="1">
      <c r="A6" s="295" t="s">
        <v>20</v>
      </c>
      <c r="B6" s="72" t="s">
        <v>25</v>
      </c>
      <c r="C6" s="59">
        <v>52016</v>
      </c>
      <c r="D6" s="59">
        <f>5886+29314+12392</f>
        <v>47592</v>
      </c>
      <c r="E6" s="59">
        <f>6577+31310+12551</f>
        <v>50438</v>
      </c>
      <c r="F6" s="102">
        <f t="shared" si="0"/>
        <v>4424</v>
      </c>
      <c r="G6" s="184">
        <f t="shared" si="1"/>
        <v>9.2956799462094466</v>
      </c>
      <c r="H6" s="102">
        <f t="shared" si="2"/>
        <v>1578</v>
      </c>
      <c r="I6" s="208">
        <f t="shared" si="3"/>
        <v>3.1285935207581583</v>
      </c>
      <c r="J6" s="115">
        <f>C6*100/$C$5</f>
        <v>58.87559564907356</v>
      </c>
      <c r="K6" s="10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25.15" customHeight="1" thickBot="1">
      <c r="A7" s="296"/>
      <c r="B7" s="74" t="s">
        <v>26</v>
      </c>
      <c r="C7" s="172">
        <v>36333</v>
      </c>
      <c r="D7" s="172">
        <f>5209+20714+7743</f>
        <v>33666</v>
      </c>
      <c r="E7" s="172">
        <f>4820+20642+7981</f>
        <v>33443</v>
      </c>
      <c r="F7" s="103">
        <f t="shared" si="0"/>
        <v>2667</v>
      </c>
      <c r="G7" s="185">
        <f t="shared" si="1"/>
        <v>7.9219390482979861</v>
      </c>
      <c r="H7" s="103">
        <f t="shared" si="2"/>
        <v>2890</v>
      </c>
      <c r="I7" s="209">
        <f t="shared" si="3"/>
        <v>8.6415692372095805</v>
      </c>
      <c r="J7" s="116">
        <f t="shared" ref="J7:J22" si="4">C7*100/$C$5</f>
        <v>41.12440435092644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25.15" customHeight="1">
      <c r="A8" s="72"/>
      <c r="B8" s="72" t="s">
        <v>27</v>
      </c>
      <c r="C8" s="59">
        <v>12355</v>
      </c>
      <c r="D8" s="59">
        <f>5886+5209</f>
        <v>11095</v>
      </c>
      <c r="E8" s="59">
        <f>6577+4820</f>
        <v>11397</v>
      </c>
      <c r="F8" s="102">
        <f t="shared" si="0"/>
        <v>1260</v>
      </c>
      <c r="G8" s="184">
        <f t="shared" si="1"/>
        <v>11.356466876971609</v>
      </c>
      <c r="H8" s="102">
        <f t="shared" si="2"/>
        <v>958</v>
      </c>
      <c r="I8" s="208">
        <f t="shared" si="3"/>
        <v>8.4057208037202766</v>
      </c>
      <c r="J8" s="115">
        <f t="shared" si="4"/>
        <v>13.984312216323897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25.15" customHeight="1">
      <c r="A9" s="75" t="s">
        <v>21</v>
      </c>
      <c r="B9" s="74" t="s">
        <v>2</v>
      </c>
      <c r="C9" s="172">
        <v>54126</v>
      </c>
      <c r="D9" s="172">
        <f>29314+20714</f>
        <v>50028</v>
      </c>
      <c r="E9" s="172">
        <f>31310+20642</f>
        <v>51952</v>
      </c>
      <c r="F9" s="103">
        <f t="shared" si="0"/>
        <v>4098</v>
      </c>
      <c r="G9" s="185">
        <f t="shared" si="1"/>
        <v>8.1914128088270566</v>
      </c>
      <c r="H9" s="103">
        <f t="shared" si="2"/>
        <v>2174</v>
      </c>
      <c r="I9" s="209">
        <f t="shared" si="3"/>
        <v>4.184631967970434</v>
      </c>
      <c r="J9" s="116">
        <f t="shared" si="4"/>
        <v>61.26385131693624</v>
      </c>
      <c r="K9" s="56"/>
      <c r="L9" s="56"/>
      <c r="M9" s="16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25.15" customHeight="1" thickBot="1">
      <c r="A10" s="76"/>
      <c r="B10" s="74" t="s">
        <v>3</v>
      </c>
      <c r="C10" s="172">
        <v>21868</v>
      </c>
      <c r="D10" s="172">
        <f>12392+7743</f>
        <v>20135</v>
      </c>
      <c r="E10" s="172">
        <f>12551+7981</f>
        <v>20532</v>
      </c>
      <c r="F10" s="103">
        <f t="shared" si="0"/>
        <v>1733</v>
      </c>
      <c r="G10" s="185">
        <f t="shared" si="1"/>
        <v>8.6069034020362558</v>
      </c>
      <c r="H10" s="103">
        <f t="shared" si="2"/>
        <v>1336</v>
      </c>
      <c r="I10" s="210">
        <f t="shared" si="3"/>
        <v>6.5069160335086691</v>
      </c>
      <c r="J10" s="117">
        <f t="shared" si="4"/>
        <v>24.75183646673986</v>
      </c>
      <c r="K10" s="2"/>
      <c r="L10" s="15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25.15" customHeight="1">
      <c r="A11" s="299" t="s">
        <v>23</v>
      </c>
      <c r="B11" s="77" t="s">
        <v>32</v>
      </c>
      <c r="C11" s="59">
        <v>2949</v>
      </c>
      <c r="D11" s="59">
        <v>3450</v>
      </c>
      <c r="E11" s="59">
        <v>2799</v>
      </c>
      <c r="F11" s="104">
        <f t="shared" si="0"/>
        <v>-501</v>
      </c>
      <c r="G11" s="189">
        <f t="shared" si="1"/>
        <v>-14.521739130434783</v>
      </c>
      <c r="H11" s="104">
        <f t="shared" si="2"/>
        <v>150</v>
      </c>
      <c r="I11" s="191">
        <f t="shared" si="3"/>
        <v>5.359056806002144</v>
      </c>
      <c r="J11" s="110">
        <f t="shared" si="4"/>
        <v>3.3378985613872256</v>
      </c>
      <c r="K11" s="2"/>
      <c r="L11" s="261"/>
      <c r="M11" s="26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25.15" customHeight="1">
      <c r="A12" s="300"/>
      <c r="B12" s="76" t="s">
        <v>43</v>
      </c>
      <c r="C12" s="173">
        <v>46233</v>
      </c>
      <c r="D12" s="173">
        <v>40814</v>
      </c>
      <c r="E12" s="173">
        <v>42236</v>
      </c>
      <c r="F12" s="106">
        <f t="shared" si="0"/>
        <v>5419</v>
      </c>
      <c r="G12" s="204">
        <f t="shared" si="1"/>
        <v>13.277306806487969</v>
      </c>
      <c r="H12" s="107">
        <f t="shared" si="2"/>
        <v>3997</v>
      </c>
      <c r="I12" s="211">
        <f t="shared" si="3"/>
        <v>9.463490860876977</v>
      </c>
      <c r="J12" s="111">
        <f t="shared" si="4"/>
        <v>52.329964119571244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25.15" customHeight="1">
      <c r="A13" s="300"/>
      <c r="B13" s="78" t="s">
        <v>44</v>
      </c>
      <c r="C13" s="174">
        <v>33739</v>
      </c>
      <c r="D13" s="174">
        <v>31989</v>
      </c>
      <c r="E13" s="174">
        <v>33671</v>
      </c>
      <c r="F13" s="107">
        <f t="shared" si="0"/>
        <v>1750</v>
      </c>
      <c r="G13" s="205">
        <f>F13*100/D13</f>
        <v>5.4706305292444277</v>
      </c>
      <c r="H13" s="107">
        <f t="shared" si="2"/>
        <v>68</v>
      </c>
      <c r="I13" s="211">
        <f t="shared" si="3"/>
        <v>0.20195420391434765</v>
      </c>
      <c r="J13" s="111">
        <f t="shared" si="4"/>
        <v>38.188321316596678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25.15" customHeight="1">
      <c r="A14" s="300"/>
      <c r="B14" s="79" t="s">
        <v>45</v>
      </c>
      <c r="C14" s="173">
        <v>3899</v>
      </c>
      <c r="D14" s="173">
        <f>3656</f>
        <v>3656</v>
      </c>
      <c r="E14" s="173">
        <v>3262</v>
      </c>
      <c r="F14" s="108">
        <f t="shared" si="0"/>
        <v>243</v>
      </c>
      <c r="G14" s="205">
        <f>F14*100/D14</f>
        <v>6.6466083150984678</v>
      </c>
      <c r="H14" s="107">
        <f t="shared" si="2"/>
        <v>637</v>
      </c>
      <c r="I14" s="211">
        <f t="shared" si="3"/>
        <v>19.527896995708154</v>
      </c>
      <c r="J14" s="111">
        <f t="shared" si="4"/>
        <v>4.4131795492874852</v>
      </c>
      <c r="K14" s="2"/>
      <c r="L14" s="2"/>
      <c r="M14" s="21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5.15" customHeight="1">
      <c r="A15" s="300"/>
      <c r="B15" s="74" t="s">
        <v>0</v>
      </c>
      <c r="C15" s="173">
        <v>243</v>
      </c>
      <c r="D15" s="173">
        <v>289</v>
      </c>
      <c r="E15" s="173">
        <v>174</v>
      </c>
      <c r="F15" s="108">
        <f t="shared" si="0"/>
        <v>-46</v>
      </c>
      <c r="G15" s="205">
        <f>F15*100/D15</f>
        <v>-15.916955017301039</v>
      </c>
      <c r="H15" s="107">
        <f t="shared" si="2"/>
        <v>69</v>
      </c>
      <c r="I15" s="211">
        <f t="shared" si="3"/>
        <v>39.655172413793103</v>
      </c>
      <c r="J15" s="111">
        <f t="shared" si="4"/>
        <v>0.27504555795764524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25.15" customHeight="1">
      <c r="A16" s="300"/>
      <c r="B16" s="80" t="s">
        <v>46</v>
      </c>
      <c r="C16" s="173">
        <v>318</v>
      </c>
      <c r="D16" s="173">
        <v>242</v>
      </c>
      <c r="E16" s="173">
        <v>869</v>
      </c>
      <c r="F16" s="108">
        <f t="shared" si="0"/>
        <v>76</v>
      </c>
      <c r="G16" s="205">
        <f>F16*100/D16</f>
        <v>31.404958677685951</v>
      </c>
      <c r="H16" s="107">
        <f t="shared" si="2"/>
        <v>-551</v>
      </c>
      <c r="I16" s="211">
        <f t="shared" si="3"/>
        <v>-63.40621403912543</v>
      </c>
      <c r="J16" s="111">
        <f t="shared" si="4"/>
        <v>0.35993616226556047</v>
      </c>
      <c r="K16" s="5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25.15" customHeight="1" thickBot="1">
      <c r="A17" s="301"/>
      <c r="B17" s="74" t="s">
        <v>47</v>
      </c>
      <c r="C17" s="175">
        <v>968</v>
      </c>
      <c r="D17" s="175">
        <f>72+46+61+639</f>
        <v>818</v>
      </c>
      <c r="E17" s="175">
        <f>72+1+32+48+717</f>
        <v>870</v>
      </c>
      <c r="F17" s="106">
        <f t="shared" si="0"/>
        <v>150</v>
      </c>
      <c r="G17" s="185">
        <f t="shared" si="1"/>
        <v>18.337408312958434</v>
      </c>
      <c r="H17" s="106">
        <f t="shared" si="2"/>
        <v>98</v>
      </c>
      <c r="I17" s="190">
        <f t="shared" si="3"/>
        <v>11.264367816091953</v>
      </c>
      <c r="J17" s="112">
        <f t="shared" si="4"/>
        <v>1.0956547329341588</v>
      </c>
      <c r="K17" s="56"/>
      <c r="L17" s="2"/>
      <c r="M17" s="5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25.15" customHeight="1">
      <c r="A18" s="72"/>
      <c r="B18" s="72" t="s">
        <v>28</v>
      </c>
      <c r="C18" s="176">
        <v>17880</v>
      </c>
      <c r="D18" s="176">
        <v>18036</v>
      </c>
      <c r="E18" s="176">
        <v>19573</v>
      </c>
      <c r="F18" s="102">
        <f t="shared" si="0"/>
        <v>-156</v>
      </c>
      <c r="G18" s="184">
        <f t="shared" si="1"/>
        <v>-0.86493679308050564</v>
      </c>
      <c r="H18" s="102">
        <f t="shared" si="2"/>
        <v>-1693</v>
      </c>
      <c r="I18" s="189">
        <f t="shared" si="3"/>
        <v>-8.6496704644152658</v>
      </c>
      <c r="J18" s="105">
        <f t="shared" si="4"/>
        <v>20.237920067006982</v>
      </c>
      <c r="K18" s="2"/>
      <c r="L18" s="5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25.15" customHeight="1">
      <c r="A19" s="76"/>
      <c r="B19" s="74" t="s">
        <v>29</v>
      </c>
      <c r="C19" s="58">
        <v>5747</v>
      </c>
      <c r="D19" s="58">
        <v>5974</v>
      </c>
      <c r="E19" s="58">
        <v>5352</v>
      </c>
      <c r="F19" s="103">
        <f t="shared" si="0"/>
        <v>-227</v>
      </c>
      <c r="G19" s="185">
        <f t="shared" si="1"/>
        <v>-3.7997991295614328</v>
      </c>
      <c r="H19" s="103">
        <f t="shared" si="2"/>
        <v>395</v>
      </c>
      <c r="I19" s="212">
        <f t="shared" si="3"/>
        <v>7.3804185351270553</v>
      </c>
      <c r="J19" s="113">
        <f t="shared" si="4"/>
        <v>6.5048840394345158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25.15" customHeight="1">
      <c r="A20" s="81" t="s">
        <v>22</v>
      </c>
      <c r="B20" s="74" t="s">
        <v>30</v>
      </c>
      <c r="C20" s="172">
        <v>9629</v>
      </c>
      <c r="D20" s="172">
        <v>9914</v>
      </c>
      <c r="E20" s="172">
        <v>9490</v>
      </c>
      <c r="F20" s="103">
        <f t="shared" si="0"/>
        <v>-285</v>
      </c>
      <c r="G20" s="185">
        <f t="shared" si="1"/>
        <v>-2.8747226144845675</v>
      </c>
      <c r="H20" s="103">
        <f t="shared" si="2"/>
        <v>139</v>
      </c>
      <c r="I20" s="212">
        <f t="shared" si="3"/>
        <v>1.4646996838777662</v>
      </c>
      <c r="J20" s="113">
        <f t="shared" si="4"/>
        <v>10.898821718412206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25.15" customHeight="1" thickBot="1">
      <c r="A21" s="76"/>
      <c r="B21" s="74" t="s">
        <v>31</v>
      </c>
      <c r="C21" s="172">
        <v>55093</v>
      </c>
      <c r="D21" s="172">
        <v>47334</v>
      </c>
      <c r="E21" s="172">
        <v>49466</v>
      </c>
      <c r="F21" s="103">
        <f t="shared" si="0"/>
        <v>7759</v>
      </c>
      <c r="G21" s="185">
        <f t="shared" si="1"/>
        <v>16.392022647568343</v>
      </c>
      <c r="H21" s="103">
        <f t="shared" si="2"/>
        <v>5627</v>
      </c>
      <c r="I21" s="212">
        <f t="shared" si="3"/>
        <v>11.375490235717463</v>
      </c>
      <c r="J21" s="113">
        <f t="shared" si="4"/>
        <v>62.358374175146295</v>
      </c>
      <c r="K21" s="2"/>
      <c r="L21" s="214"/>
      <c r="M21" s="21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25.15" customHeight="1" thickBot="1">
      <c r="A22" s="82" t="s">
        <v>48</v>
      </c>
      <c r="B22" s="83"/>
      <c r="C22" s="177">
        <v>85400</v>
      </c>
      <c r="D22" s="177">
        <v>77808</v>
      </c>
      <c r="E22" s="177">
        <v>81082</v>
      </c>
      <c r="F22" s="109">
        <f t="shared" si="0"/>
        <v>7592</v>
      </c>
      <c r="G22" s="206">
        <f t="shared" si="1"/>
        <v>9.7573514291589554</v>
      </c>
      <c r="H22" s="109">
        <f t="shared" si="2"/>
        <v>4318</v>
      </c>
      <c r="I22" s="213">
        <f t="shared" si="3"/>
        <v>5.3254729779729164</v>
      </c>
      <c r="J22" s="114">
        <f t="shared" si="4"/>
        <v>96.66210143861278</v>
      </c>
      <c r="K22" s="3"/>
      <c r="L22" s="16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15" customHeight="1">
      <c r="A23" s="4"/>
      <c r="B23" s="309"/>
      <c r="C23" s="305"/>
      <c r="D23" s="305"/>
      <c r="E23" s="305"/>
      <c r="F23" s="305"/>
      <c r="G23" s="305"/>
      <c r="H23" s="305"/>
      <c r="I23" s="305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19.899999999999999" customHeight="1">
      <c r="A24" s="11" t="s">
        <v>41</v>
      </c>
      <c r="B24" s="288" t="s">
        <v>52</v>
      </c>
      <c r="C24" s="290"/>
      <c r="D24" s="290"/>
      <c r="E24" s="290"/>
      <c r="F24" s="290"/>
      <c r="G24" s="3"/>
      <c r="H24" s="15"/>
      <c r="I24" s="15"/>
      <c r="J24" s="3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19.899999999999999" customHeight="1">
      <c r="A25" s="11"/>
      <c r="B25" s="288" t="s">
        <v>1</v>
      </c>
      <c r="C25" s="290"/>
      <c r="D25" s="290"/>
      <c r="E25" s="290"/>
      <c r="F25" s="290"/>
      <c r="G25" s="3"/>
      <c r="H25" s="15"/>
      <c r="I25" s="15"/>
      <c r="J25" s="3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9" customHeight="1">
      <c r="A26" s="5"/>
      <c r="B26" s="5"/>
      <c r="C26" s="5"/>
      <c r="D26" s="6"/>
      <c r="E26" s="6"/>
      <c r="F26" s="6"/>
      <c r="G26" s="3"/>
      <c r="H26" s="3"/>
      <c r="I26" s="3"/>
      <c r="J26" s="3"/>
      <c r="K26" s="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40.15" customHeight="1">
      <c r="A27" s="53" t="s">
        <v>49</v>
      </c>
      <c r="B27" s="288" t="s">
        <v>51</v>
      </c>
      <c r="C27" s="288"/>
      <c r="D27" s="288"/>
      <c r="E27" s="288"/>
      <c r="F27" s="288"/>
      <c r="G27" s="288"/>
      <c r="H27" s="288"/>
      <c r="I27" s="288"/>
      <c r="J27" s="3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ht="4.1500000000000004" customHeight="1">
      <c r="A28" s="12"/>
      <c r="B28" s="52"/>
      <c r="C28" s="52"/>
      <c r="D28" s="52"/>
      <c r="E28" s="52"/>
      <c r="F28" s="52"/>
      <c r="G28" s="52"/>
      <c r="H28" s="52"/>
      <c r="I28" s="52"/>
      <c r="J28" s="3"/>
      <c r="K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17.45" customHeight="1">
      <c r="A29" s="12" t="s">
        <v>39</v>
      </c>
      <c r="B29" s="288" t="s">
        <v>80</v>
      </c>
      <c r="C29" s="288"/>
      <c r="D29" s="288"/>
      <c r="E29" s="288"/>
      <c r="F29" s="288"/>
      <c r="G29" s="3"/>
      <c r="H29" s="15"/>
      <c r="I29" s="3"/>
      <c r="J29" s="3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18">
      <c r="A30" s="10"/>
      <c r="B30" s="304"/>
      <c r="C30" s="305"/>
      <c r="D30" s="305"/>
      <c r="E30" s="6"/>
      <c r="F30" s="6"/>
      <c r="G30" s="15"/>
      <c r="H30" s="3"/>
      <c r="I30" s="3"/>
      <c r="J30" s="3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17.45" customHeight="1">
      <c r="A31" s="12" t="s">
        <v>24</v>
      </c>
      <c r="B31" s="288" t="s">
        <v>79</v>
      </c>
      <c r="C31" s="290"/>
      <c r="D31" s="290"/>
      <c r="E31" s="290"/>
      <c r="F31" s="6"/>
      <c r="G31" s="15"/>
      <c r="H31" s="15"/>
      <c r="I31" s="3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10.15" customHeight="1">
      <c r="A32" s="9"/>
      <c r="B32" s="306"/>
      <c r="C32" s="306"/>
      <c r="D32" s="306"/>
      <c r="E32" s="306"/>
      <c r="F32" s="306"/>
      <c r="G32" s="306"/>
      <c r="H32" s="306"/>
      <c r="I32" s="306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19.899999999999999" customHeight="1">
      <c r="A33" s="13" t="s">
        <v>37</v>
      </c>
      <c r="B33" s="294"/>
      <c r="C33" s="294"/>
      <c r="D33" s="294"/>
      <c r="E33" s="294"/>
      <c r="F33" s="294"/>
      <c r="G33" s="294"/>
      <c r="H33" s="294"/>
      <c r="I33" s="294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ht="199.5" customHeight="1">
      <c r="A34" s="7"/>
      <c r="B34" s="294" t="s">
        <v>167</v>
      </c>
      <c r="C34" s="294"/>
      <c r="D34" s="294"/>
      <c r="E34" s="294"/>
      <c r="F34" s="294"/>
      <c r="G34" s="294"/>
      <c r="H34" s="294"/>
      <c r="I34" s="294"/>
      <c r="J34" s="294"/>
      <c r="K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ht="25.15" customHeight="1">
      <c r="A35" s="8"/>
      <c r="B35" s="310"/>
      <c r="C35" s="310"/>
      <c r="D35" s="310"/>
      <c r="E35" s="310"/>
      <c r="F35" s="310"/>
      <c r="G35" s="310"/>
      <c r="H35" s="310"/>
      <c r="I35" s="310"/>
      <c r="J35" s="3"/>
      <c r="K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30" customHeight="1">
      <c r="A36" s="3"/>
      <c r="B36" s="302"/>
      <c r="C36" s="303"/>
      <c r="D36" s="303"/>
      <c r="E36" s="303"/>
      <c r="F36" s="303"/>
      <c r="G36" s="303"/>
      <c r="H36" s="303"/>
      <c r="I36" s="303"/>
      <c r="J36" s="3"/>
      <c r="K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ht="16.149999999999999" customHeight="1">
      <c r="A38" s="297"/>
      <c r="B38" s="297"/>
      <c r="C38" s="297"/>
      <c r="D38" s="297"/>
      <c r="E38" s="297"/>
      <c r="F38" s="29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</sheetData>
  <mergeCells count="17">
    <mergeCell ref="B29:F29"/>
    <mergeCell ref="B33:I33"/>
    <mergeCell ref="A6:A7"/>
    <mergeCell ref="A38:F38"/>
    <mergeCell ref="B27:I27"/>
    <mergeCell ref="A1:I1"/>
    <mergeCell ref="A11:A17"/>
    <mergeCell ref="B36:I36"/>
    <mergeCell ref="B24:F24"/>
    <mergeCell ref="B25:F25"/>
    <mergeCell ref="B30:D30"/>
    <mergeCell ref="B31:E31"/>
    <mergeCell ref="B32:I32"/>
    <mergeCell ref="A4:B4"/>
    <mergeCell ref="B23:I23"/>
    <mergeCell ref="B35:I35"/>
    <mergeCell ref="B34:J34"/>
  </mergeCells>
  <phoneticPr fontId="11" type="noConversion"/>
  <printOptions horizontalCentered="1" verticalCentered="1"/>
  <pageMargins left="0.23622047244094491" right="0.15748031496062992" top="0.78740157480314965" bottom="0.59055118110236227" header="0" footer="0"/>
  <pageSetup paperSize="9" scale="50" orientation="landscape" r:id="rId1"/>
  <headerFooter alignWithMargins="0">
    <oddHeader>&amp;L&amp;"Arial,Negrita"INSTITUTO DE EMPLEO. SERVICIO PÚBLICO DE EMPLEO ESTATAL&amp;R&amp;"Arial,Negrita"DIRECCION PROVINCIAL DE  SEVILLA</oddHeader>
    <oddFooter>&amp;L&amp;"Arial,Negrita"RESUMEN DE DATOS BÁSICOS. Contratos. Abril de 2016&amp;R&amp;"Arial,Negrita"OBSERVATORIO DE LAS OCUPACIONES&amp;"Arial,Normal". Dbob1604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Normal="100" workbookViewId="0">
      <selection activeCell="H24" sqref="H24"/>
    </sheetView>
  </sheetViews>
  <sheetFormatPr baseColWidth="10" defaultRowHeight="15"/>
  <cols>
    <col min="1" max="2" width="12.6640625" customWidth="1"/>
    <col min="3" max="5" width="10.5546875" customWidth="1"/>
    <col min="6" max="7" width="9.6640625" customWidth="1"/>
    <col min="8" max="8" width="11.5546875" customWidth="1"/>
    <col min="9" max="9" width="0" hidden="1" customWidth="1"/>
  </cols>
  <sheetData>
    <row r="1" spans="1:15" ht="14.1" customHeight="1">
      <c r="A1" s="338" t="s">
        <v>161</v>
      </c>
      <c r="B1" s="339"/>
      <c r="C1" s="339"/>
      <c r="D1" s="339"/>
      <c r="E1" s="339"/>
      <c r="F1" s="339"/>
      <c r="G1" s="339"/>
    </row>
    <row r="2" spans="1:15" ht="5.0999999999999996" customHeight="1">
      <c r="A2" s="226"/>
      <c r="B2" s="226"/>
      <c r="C2" s="226"/>
      <c r="D2" s="226"/>
      <c r="E2" s="226"/>
      <c r="F2" s="226"/>
      <c r="G2" s="226"/>
    </row>
    <row r="3" spans="1:15" ht="14.1" customHeight="1">
      <c r="A3" s="340" t="s">
        <v>53</v>
      </c>
      <c r="B3" s="341"/>
      <c r="C3" s="344">
        <v>42460</v>
      </c>
      <c r="D3" s="344">
        <v>42428</v>
      </c>
      <c r="E3" s="344">
        <v>42094</v>
      </c>
      <c r="F3" s="250" t="s">
        <v>54</v>
      </c>
      <c r="G3" s="251" t="s">
        <v>54</v>
      </c>
    </row>
    <row r="4" spans="1:15" ht="14.1" customHeight="1">
      <c r="A4" s="342"/>
      <c r="B4" s="343"/>
      <c r="C4" s="345"/>
      <c r="D4" s="345"/>
      <c r="E4" s="345"/>
      <c r="F4" s="252" t="s">
        <v>55</v>
      </c>
      <c r="G4" s="253" t="s">
        <v>56</v>
      </c>
    </row>
    <row r="5" spans="1:15" ht="14.1" customHeight="1">
      <c r="A5" s="331" t="s">
        <v>57</v>
      </c>
      <c r="B5" s="332"/>
      <c r="C5" s="227">
        <f>IF(C6+C7=C8+C9+C10,IF(C6+C7=C11+C12+C13,C6+C7,FALSE))</f>
        <v>110867</v>
      </c>
      <c r="D5" s="227">
        <f>IF(D6+D7=D8+D9+D10,IF(D6+D7=D11+D12+D13,D6+D7,FALSE))</f>
        <v>112647</v>
      </c>
      <c r="E5" s="227">
        <f>IF(E6+E7=E8+E9+E10,IF(E6+E7=E11+E12+E13,E6+E7,FALSE))</f>
        <v>117365</v>
      </c>
      <c r="F5" s="228">
        <f t="shared" ref="F5:F25" si="0">(C5-D5)*100/D5</f>
        <v>-1.5801574831109573</v>
      </c>
      <c r="G5" s="228">
        <f t="shared" ref="G5:G25" si="1">(C5-E5)*100/E5</f>
        <v>-5.536573936011588</v>
      </c>
      <c r="I5" s="246"/>
    </row>
    <row r="6" spans="1:15" ht="14.1" customHeight="1">
      <c r="A6" s="324" t="s">
        <v>58</v>
      </c>
      <c r="B6" s="118" t="s">
        <v>59</v>
      </c>
      <c r="C6" s="119">
        <v>60004</v>
      </c>
      <c r="D6" s="119">
        <v>60906</v>
      </c>
      <c r="E6" s="119">
        <v>64749</v>
      </c>
      <c r="F6" s="178">
        <f t="shared" si="0"/>
        <v>-1.480970676123863</v>
      </c>
      <c r="G6" s="178">
        <f t="shared" si="1"/>
        <v>-7.3282985065406416</v>
      </c>
      <c r="I6" s="246"/>
    </row>
    <row r="7" spans="1:15" ht="14.1" customHeight="1">
      <c r="A7" s="325"/>
      <c r="B7" s="120" t="s">
        <v>60</v>
      </c>
      <c r="C7" s="121">
        <v>50863</v>
      </c>
      <c r="D7" s="121">
        <v>51741</v>
      </c>
      <c r="E7" s="121">
        <v>52616</v>
      </c>
      <c r="F7" s="179">
        <f t="shared" si="0"/>
        <v>-1.6969134728745097</v>
      </c>
      <c r="G7" s="180">
        <f t="shared" si="1"/>
        <v>-3.3316861791090164</v>
      </c>
      <c r="I7" s="246"/>
    </row>
    <row r="8" spans="1:15" ht="14.1" customHeight="1">
      <c r="A8" s="324" t="s">
        <v>61</v>
      </c>
      <c r="B8" s="118" t="s">
        <v>62</v>
      </c>
      <c r="C8" s="167">
        <v>3886</v>
      </c>
      <c r="D8" s="167">
        <v>3966</v>
      </c>
      <c r="E8" s="167">
        <v>4213</v>
      </c>
      <c r="F8" s="181">
        <f t="shared" si="0"/>
        <v>-2.017145738779627</v>
      </c>
      <c r="G8" s="178">
        <f t="shared" si="1"/>
        <v>-7.7616900071208166</v>
      </c>
      <c r="I8" s="246"/>
      <c r="J8" s="223"/>
    </row>
    <row r="9" spans="1:15" ht="14.1" customHeight="1">
      <c r="A9" s="326"/>
      <c r="B9" s="124" t="s">
        <v>63</v>
      </c>
      <c r="C9" s="171">
        <v>52481</v>
      </c>
      <c r="D9" s="171">
        <v>53688</v>
      </c>
      <c r="E9" s="171">
        <v>55657</v>
      </c>
      <c r="F9" s="182">
        <f t="shared" si="0"/>
        <v>-2.2481746386529577</v>
      </c>
      <c r="G9" s="182">
        <f t="shared" si="1"/>
        <v>-5.7063801498463809</v>
      </c>
      <c r="I9" s="246"/>
      <c r="J9" s="223"/>
    </row>
    <row r="10" spans="1:15" ht="14.1" customHeight="1">
      <c r="A10" s="327"/>
      <c r="B10" s="127" t="s">
        <v>64</v>
      </c>
      <c r="C10" s="169">
        <v>54500</v>
      </c>
      <c r="D10" s="169">
        <v>54993</v>
      </c>
      <c r="E10" s="169">
        <v>57495</v>
      </c>
      <c r="F10" s="179">
        <f t="shared" si="0"/>
        <v>-0.89647773352972193</v>
      </c>
      <c r="G10" s="179">
        <f t="shared" si="1"/>
        <v>-5.2091486216192715</v>
      </c>
    </row>
    <row r="11" spans="1:15" ht="14.1" customHeight="1">
      <c r="A11" s="328" t="s">
        <v>65</v>
      </c>
      <c r="B11" s="128" t="s">
        <v>66</v>
      </c>
      <c r="C11" s="170">
        <v>30585</v>
      </c>
      <c r="D11" s="170">
        <v>31931</v>
      </c>
      <c r="E11" s="170">
        <v>33148</v>
      </c>
      <c r="F11" s="178">
        <f>(C11-D11)*100/D11</f>
        <v>-4.2153393254204374</v>
      </c>
      <c r="G11" s="178">
        <f t="shared" ref="G11:G19" si="2">(C11-E11)*100/E11</f>
        <v>-7.7319898636418483</v>
      </c>
      <c r="I11" s="273"/>
      <c r="J11" s="273"/>
      <c r="K11" s="273"/>
      <c r="L11" s="273"/>
      <c r="M11" s="273"/>
      <c r="N11" s="273"/>
      <c r="O11" s="273"/>
    </row>
    <row r="12" spans="1:15" ht="14.1" customHeight="1">
      <c r="A12" s="329"/>
      <c r="B12" s="129" t="s">
        <v>67</v>
      </c>
      <c r="C12" s="171">
        <v>65561</v>
      </c>
      <c r="D12" s="171">
        <v>66041</v>
      </c>
      <c r="E12" s="171">
        <v>68854</v>
      </c>
      <c r="F12" s="182">
        <f>(C12-D12)*100/D12</f>
        <v>-0.72682121712269654</v>
      </c>
      <c r="G12" s="182">
        <f t="shared" si="2"/>
        <v>-4.7825834374183058</v>
      </c>
      <c r="I12" s="273"/>
      <c r="J12" s="274"/>
      <c r="K12" s="274"/>
      <c r="L12" s="274"/>
      <c r="M12" s="274"/>
      <c r="N12" s="274"/>
      <c r="O12" s="274"/>
    </row>
    <row r="13" spans="1:15" ht="14.1" customHeight="1">
      <c r="A13" s="330"/>
      <c r="B13" s="127" t="s">
        <v>68</v>
      </c>
      <c r="C13" s="218">
        <v>14721</v>
      </c>
      <c r="D13" s="218">
        <v>14675</v>
      </c>
      <c r="E13" s="218">
        <v>15363</v>
      </c>
      <c r="F13" s="179">
        <f>(C13-D13)*100/D13</f>
        <v>0.31345826235093699</v>
      </c>
      <c r="G13" s="179">
        <f t="shared" si="2"/>
        <v>-4.1788713141964458</v>
      </c>
      <c r="I13" s="273"/>
      <c r="J13" s="274"/>
      <c r="K13" s="274"/>
      <c r="L13" s="274"/>
      <c r="M13" s="274"/>
      <c r="N13" s="274"/>
      <c r="O13" s="274"/>
    </row>
    <row r="14" spans="1:15" ht="14.1" customHeight="1">
      <c r="A14" s="331" t="s">
        <v>84</v>
      </c>
      <c r="B14" s="332"/>
      <c r="C14" s="227">
        <f>IF(C15+C16=C17+C18+C19,C15+C16,FALSE)</f>
        <v>2270</v>
      </c>
      <c r="D14" s="227">
        <f>IF(D15+D16=D17+D18+D19,D15+D16,FALSE)</f>
        <v>2004</v>
      </c>
      <c r="E14" s="227">
        <f>IF(E15+E16=E17+E18+E19,E15+E16,FALSE)</f>
        <v>2708</v>
      </c>
      <c r="F14" s="228">
        <f t="shared" si="0"/>
        <v>13.273453093812375</v>
      </c>
      <c r="G14" s="281">
        <f t="shared" si="2"/>
        <v>-16.174298375184637</v>
      </c>
      <c r="I14" s="273"/>
      <c r="J14" s="274"/>
      <c r="K14" s="274"/>
      <c r="L14" s="274"/>
      <c r="M14" s="274"/>
      <c r="N14" s="274"/>
      <c r="O14" s="274"/>
    </row>
    <row r="15" spans="1:15" ht="14.1" customHeight="1">
      <c r="A15" s="324" t="s">
        <v>58</v>
      </c>
      <c r="B15" s="118" t="s">
        <v>59</v>
      </c>
      <c r="C15" s="170">
        <v>850</v>
      </c>
      <c r="D15" s="170">
        <v>770</v>
      </c>
      <c r="E15" s="170">
        <v>1057</v>
      </c>
      <c r="F15" s="178">
        <f t="shared" si="0"/>
        <v>10.38961038961039</v>
      </c>
      <c r="G15" s="219">
        <f t="shared" si="2"/>
        <v>-19.583727530747399</v>
      </c>
      <c r="I15" s="273"/>
      <c r="J15" s="274"/>
      <c r="K15" s="274"/>
      <c r="L15" s="274"/>
      <c r="M15" s="274"/>
      <c r="N15" s="274"/>
      <c r="O15" s="274"/>
    </row>
    <row r="16" spans="1:15" ht="14.1" customHeight="1">
      <c r="A16" s="325"/>
      <c r="B16" s="120" t="s">
        <v>60</v>
      </c>
      <c r="C16" s="168">
        <v>1420</v>
      </c>
      <c r="D16" s="168">
        <v>1234</v>
      </c>
      <c r="E16" s="168">
        <v>1651</v>
      </c>
      <c r="F16" s="179">
        <f t="shared" si="0"/>
        <v>15.072933549432738</v>
      </c>
      <c r="G16" s="220">
        <f t="shared" si="2"/>
        <v>-13.99152029073289</v>
      </c>
      <c r="I16" s="273"/>
      <c r="J16" s="273"/>
      <c r="K16" s="273"/>
      <c r="L16" s="273"/>
      <c r="M16" s="273"/>
      <c r="N16" s="273"/>
      <c r="O16" s="273"/>
    </row>
    <row r="17" spans="1:15" ht="14.1" customHeight="1">
      <c r="A17" s="324" t="s">
        <v>61</v>
      </c>
      <c r="B17" s="118" t="s">
        <v>62</v>
      </c>
      <c r="C17" s="167">
        <v>18</v>
      </c>
      <c r="D17" s="167">
        <v>19</v>
      </c>
      <c r="E17" s="167">
        <v>23</v>
      </c>
      <c r="F17" s="229">
        <f>(C17-D17)*100/D17</f>
        <v>-5.2631578947368425</v>
      </c>
      <c r="G17" s="219">
        <f t="shared" si="2"/>
        <v>-21.739130434782609</v>
      </c>
      <c r="I17" s="273"/>
      <c r="J17" s="273"/>
      <c r="K17" s="274"/>
      <c r="L17" s="273"/>
      <c r="M17" s="273"/>
      <c r="N17" s="273"/>
      <c r="O17" s="273"/>
    </row>
    <row r="18" spans="1:15" ht="14.1" customHeight="1">
      <c r="A18" s="326"/>
      <c r="B18" s="124" t="s">
        <v>63</v>
      </c>
      <c r="C18" s="171">
        <v>1708</v>
      </c>
      <c r="D18" s="171">
        <v>1523</v>
      </c>
      <c r="E18" s="171">
        <v>2086</v>
      </c>
      <c r="F18" s="219">
        <f t="shared" ref="F18:F19" si="3">(C18-D18)*100/D18</f>
        <v>12.147078135259356</v>
      </c>
      <c r="G18" s="221">
        <f t="shared" si="2"/>
        <v>-18.120805369127517</v>
      </c>
      <c r="I18" s="273"/>
      <c r="J18" s="273"/>
      <c r="K18" s="274"/>
      <c r="L18" s="273"/>
      <c r="M18" s="273"/>
      <c r="N18" s="273"/>
      <c r="O18" s="273"/>
    </row>
    <row r="19" spans="1:15" ht="14.1" customHeight="1">
      <c r="A19" s="327"/>
      <c r="B19" s="127" t="s">
        <v>64</v>
      </c>
      <c r="C19" s="218">
        <v>544</v>
      </c>
      <c r="D19" s="218">
        <v>462</v>
      </c>
      <c r="E19" s="218">
        <v>599</v>
      </c>
      <c r="F19" s="220">
        <f t="shared" si="3"/>
        <v>17.748917748917748</v>
      </c>
      <c r="G19" s="220">
        <f t="shared" si="2"/>
        <v>-9.1819699499165282</v>
      </c>
      <c r="H19" s="64"/>
      <c r="I19" s="273"/>
      <c r="J19" s="273"/>
      <c r="K19" s="274"/>
      <c r="L19" s="273"/>
      <c r="M19" s="273"/>
      <c r="N19" s="273"/>
      <c r="O19" s="273"/>
    </row>
    <row r="20" spans="1:15" ht="14.1" customHeight="1">
      <c r="A20" s="333" t="s">
        <v>81</v>
      </c>
      <c r="B20" s="334"/>
      <c r="C20" s="227">
        <f>IF(C21+C22=C23+C24+C25,C21+C22,FALSE)</f>
        <v>27652</v>
      </c>
      <c r="D20" s="227">
        <f>IF(D21+D22=D23+D24+D25,D21+D22,FALSE)</f>
        <v>27621</v>
      </c>
      <c r="E20" s="227">
        <f>IF(E21+E22=E23+E24+E25,E21+E22,FALSE)</f>
        <v>29332</v>
      </c>
      <c r="F20" s="230">
        <f t="shared" si="0"/>
        <v>0.1122334455667789</v>
      </c>
      <c r="G20" s="230">
        <f t="shared" si="1"/>
        <v>-5.727533069684986</v>
      </c>
      <c r="I20" s="273"/>
      <c r="J20" s="273"/>
      <c r="K20" s="274"/>
      <c r="L20" s="273"/>
      <c r="M20" s="273"/>
      <c r="N20" s="273"/>
      <c r="O20" s="273"/>
    </row>
    <row r="21" spans="1:15" ht="14.1" customHeight="1">
      <c r="A21" s="324" t="s">
        <v>58</v>
      </c>
      <c r="B21" s="118" t="s">
        <v>59</v>
      </c>
      <c r="C21" s="119">
        <v>8479</v>
      </c>
      <c r="D21" s="119">
        <v>8459</v>
      </c>
      <c r="E21" s="119">
        <v>8989</v>
      </c>
      <c r="F21" s="178">
        <f>(C21-D21)*100/D21</f>
        <v>0.23643456673365645</v>
      </c>
      <c r="G21" s="178">
        <f>(C21-E21)*100/E21</f>
        <v>-5.6736010679719655</v>
      </c>
      <c r="I21" s="275"/>
      <c r="J21" s="273"/>
      <c r="K21" s="276"/>
      <c r="L21" s="273"/>
      <c r="M21" s="273"/>
      <c r="N21" s="273"/>
      <c r="O21" s="273"/>
    </row>
    <row r="22" spans="1:15" ht="14.1" customHeight="1">
      <c r="A22" s="325"/>
      <c r="B22" s="120" t="s">
        <v>60</v>
      </c>
      <c r="C22" s="231">
        <v>19173</v>
      </c>
      <c r="D22" s="231">
        <v>19162</v>
      </c>
      <c r="E22" s="231">
        <v>20343</v>
      </c>
      <c r="F22" s="179">
        <f>(C22-D22)*100/D22</f>
        <v>5.7405281285878303E-2</v>
      </c>
      <c r="G22" s="179">
        <f>(C22-E22)*100/E22</f>
        <v>-5.751364105589146</v>
      </c>
      <c r="I22" s="273"/>
      <c r="J22" s="273"/>
      <c r="K22" s="273"/>
      <c r="L22" s="273"/>
      <c r="M22" s="273"/>
      <c r="N22" s="273"/>
      <c r="O22" s="273"/>
    </row>
    <row r="23" spans="1:15" ht="14.1" customHeight="1">
      <c r="A23" s="324" t="s">
        <v>61</v>
      </c>
      <c r="B23" s="118" t="s">
        <v>62</v>
      </c>
      <c r="C23" s="119">
        <v>0</v>
      </c>
      <c r="D23" s="119">
        <v>0</v>
      </c>
      <c r="E23" s="119">
        <v>0</v>
      </c>
      <c r="F23" s="178"/>
      <c r="G23" s="232"/>
      <c r="I23" s="273"/>
      <c r="J23" s="274"/>
      <c r="K23" s="274"/>
      <c r="L23" s="274"/>
      <c r="M23" s="274"/>
      <c r="N23" s="274"/>
      <c r="O23" s="274"/>
    </row>
    <row r="24" spans="1:15" ht="14.1" customHeight="1">
      <c r="A24" s="326"/>
      <c r="B24" s="124" t="s">
        <v>63</v>
      </c>
      <c r="C24" s="125">
        <v>5805</v>
      </c>
      <c r="D24" s="125">
        <v>5865</v>
      </c>
      <c r="E24" s="125">
        <v>7056</v>
      </c>
      <c r="F24" s="182">
        <f t="shared" si="0"/>
        <v>-1.0230179028132993</v>
      </c>
      <c r="G24" s="182">
        <f t="shared" si="1"/>
        <v>-17.729591836734695</v>
      </c>
      <c r="I24" s="273"/>
      <c r="J24" s="274"/>
      <c r="K24" s="274"/>
      <c r="L24" s="274"/>
      <c r="M24" s="274"/>
      <c r="N24" s="274"/>
      <c r="O24" s="274"/>
    </row>
    <row r="25" spans="1:15" ht="14.1" customHeight="1">
      <c r="A25" s="325"/>
      <c r="B25" s="127" t="s">
        <v>64</v>
      </c>
      <c r="C25" s="121">
        <v>21847</v>
      </c>
      <c r="D25" s="121">
        <v>21756</v>
      </c>
      <c r="E25" s="121">
        <v>22276</v>
      </c>
      <c r="F25" s="179">
        <f t="shared" si="0"/>
        <v>0.41827541827541825</v>
      </c>
      <c r="G25" s="179">
        <f t="shared" si="1"/>
        <v>-1.9258394684862632</v>
      </c>
      <c r="I25" s="273"/>
      <c r="J25" s="274"/>
      <c r="K25" s="274"/>
      <c r="L25" s="274"/>
      <c r="M25" s="274"/>
      <c r="N25" s="276"/>
      <c r="O25" s="276"/>
    </row>
    <row r="26" spans="1:15" ht="14.1" customHeight="1">
      <c r="A26" s="335" t="s">
        <v>87</v>
      </c>
      <c r="B26" s="336"/>
      <c r="C26" s="233">
        <f>C5+C14+C20</f>
        <v>140789</v>
      </c>
      <c r="D26" s="233">
        <f>D5+D14+D20</f>
        <v>142272</v>
      </c>
      <c r="E26" s="233">
        <f>E5+E14+E20</f>
        <v>149405</v>
      </c>
      <c r="F26" s="234">
        <f>(C26-D26)*100/D26</f>
        <v>-1.0423695456590194</v>
      </c>
      <c r="G26" s="234">
        <f>(C26-E26)*100/E26</f>
        <v>-5.7668752719119176</v>
      </c>
      <c r="J26" s="64"/>
    </row>
    <row r="27" spans="1:15" ht="14.1" customHeight="1">
      <c r="A27" s="337" t="s">
        <v>162</v>
      </c>
      <c r="B27" s="337"/>
      <c r="C27" s="337"/>
      <c r="D27" s="337"/>
      <c r="E27" s="337"/>
      <c r="F27" s="131"/>
      <c r="G27" s="131"/>
    </row>
    <row r="28" spans="1:15" ht="14.1" customHeight="1">
      <c r="A28" s="320" t="s">
        <v>69</v>
      </c>
      <c r="B28" s="321"/>
      <c r="C28" s="322"/>
      <c r="D28" s="215" t="s">
        <v>70</v>
      </c>
      <c r="E28" s="215" t="s">
        <v>71</v>
      </c>
      <c r="F28" s="226"/>
      <c r="G28" s="226"/>
    </row>
    <row r="29" spans="1:15" ht="14.1" customHeight="1">
      <c r="A29" s="314" t="s">
        <v>66</v>
      </c>
      <c r="B29" s="123" t="s">
        <v>59</v>
      </c>
      <c r="C29" s="125">
        <v>17048</v>
      </c>
      <c r="D29" s="133">
        <f t="shared" ref="D29:D34" si="4">C29*100/$C$31</f>
        <v>55.739741703449404</v>
      </c>
      <c r="E29" s="125"/>
      <c r="F29" s="235"/>
      <c r="G29" s="226"/>
    </row>
    <row r="30" spans="1:15" ht="14.1" customHeight="1">
      <c r="A30" s="315"/>
      <c r="B30" s="134" t="s">
        <v>60</v>
      </c>
      <c r="C30" s="125">
        <v>13537</v>
      </c>
      <c r="D30" s="135">
        <f t="shared" si="4"/>
        <v>44.260258296550596</v>
      </c>
      <c r="E30" s="125"/>
      <c r="F30" s="235"/>
      <c r="G30" s="226"/>
    </row>
    <row r="31" spans="1:15" ht="14.1" customHeight="1">
      <c r="A31" s="315"/>
      <c r="B31" s="236" t="s">
        <v>72</v>
      </c>
      <c r="C31" s="233">
        <f>IF(C29+C30=C32+C33+C34,C29+C30,FALSE)</f>
        <v>30585</v>
      </c>
      <c r="D31" s="224">
        <f t="shared" si="4"/>
        <v>100</v>
      </c>
      <c r="E31" s="224">
        <f>C31*100/$C$5</f>
        <v>27.587108878205417</v>
      </c>
      <c r="F31" s="226"/>
      <c r="G31" s="226"/>
    </row>
    <row r="32" spans="1:15" ht="14.1" customHeight="1">
      <c r="A32" s="316"/>
      <c r="B32" s="136" t="s">
        <v>62</v>
      </c>
      <c r="C32" s="125">
        <v>1130</v>
      </c>
      <c r="D32" s="137">
        <f t="shared" si="4"/>
        <v>3.694621546509727</v>
      </c>
      <c r="E32" s="125"/>
      <c r="F32" s="226"/>
      <c r="G32" s="226"/>
    </row>
    <row r="33" spans="1:9" ht="14.1" customHeight="1">
      <c r="A33" s="315"/>
      <c r="B33" s="126" t="s">
        <v>63</v>
      </c>
      <c r="C33" s="125">
        <v>19637</v>
      </c>
      <c r="D33" s="138">
        <f t="shared" si="4"/>
        <v>64.204675494523457</v>
      </c>
      <c r="E33" s="125"/>
      <c r="F33" s="226"/>
      <c r="G33" s="226"/>
      <c r="I33" s="154"/>
    </row>
    <row r="34" spans="1:9" ht="14.1" customHeight="1">
      <c r="A34" s="317"/>
      <c r="B34" s="127" t="s">
        <v>64</v>
      </c>
      <c r="C34" s="125">
        <v>9818</v>
      </c>
      <c r="D34" s="122">
        <f t="shared" si="4"/>
        <v>32.100702958966814</v>
      </c>
      <c r="E34" s="125"/>
      <c r="F34" s="235"/>
      <c r="G34" s="226"/>
    </row>
    <row r="35" spans="1:9" ht="5.0999999999999996" customHeight="1">
      <c r="A35" s="139"/>
      <c r="B35" s="140"/>
      <c r="C35" s="141"/>
      <c r="D35" s="142"/>
      <c r="E35" s="143"/>
      <c r="F35" s="226"/>
      <c r="G35" s="226"/>
    </row>
    <row r="36" spans="1:9" ht="14.1" customHeight="1">
      <c r="A36" s="144"/>
      <c r="B36" s="145"/>
      <c r="C36" s="141"/>
      <c r="D36" s="215" t="s">
        <v>73</v>
      </c>
      <c r="E36" s="215" t="s">
        <v>71</v>
      </c>
      <c r="F36" s="226"/>
      <c r="G36" s="226"/>
    </row>
    <row r="37" spans="1:9" ht="14.1" customHeight="1">
      <c r="A37" s="314" t="s">
        <v>67</v>
      </c>
      <c r="B37" s="123" t="s">
        <v>59</v>
      </c>
      <c r="C37" s="125">
        <v>35713</v>
      </c>
      <c r="D37" s="133">
        <f t="shared" ref="D37:D42" si="5">C37*100/$C$39</f>
        <v>54.472933603819342</v>
      </c>
      <c r="E37" s="125"/>
      <c r="F37" s="226"/>
      <c r="G37" s="226"/>
    </row>
    <row r="38" spans="1:9" ht="14.1" customHeight="1">
      <c r="A38" s="315"/>
      <c r="B38" s="120" t="s">
        <v>60</v>
      </c>
      <c r="C38" s="125">
        <v>29848</v>
      </c>
      <c r="D38" s="122">
        <f t="shared" si="5"/>
        <v>45.527066396180658</v>
      </c>
      <c r="E38" s="125"/>
      <c r="F38" s="226"/>
      <c r="G38" s="237"/>
    </row>
    <row r="39" spans="1:9" ht="14.1" customHeight="1">
      <c r="A39" s="315"/>
      <c r="B39" s="238" t="s">
        <v>72</v>
      </c>
      <c r="C39" s="239">
        <f>IF(C37+C38=C40+C41+C42,C37+C38,FALSE)</f>
        <v>65561</v>
      </c>
      <c r="D39" s="224">
        <f t="shared" si="5"/>
        <v>100</v>
      </c>
      <c r="E39" s="224">
        <f>C39*100/$C$5</f>
        <v>59.134819197777517</v>
      </c>
      <c r="F39" s="226"/>
      <c r="G39" s="226"/>
    </row>
    <row r="40" spans="1:9" ht="14.1" customHeight="1">
      <c r="A40" s="315"/>
      <c r="B40" s="123" t="s">
        <v>62</v>
      </c>
      <c r="C40" s="125">
        <v>2582</v>
      </c>
      <c r="D40" s="133">
        <f t="shared" si="5"/>
        <v>3.9383169872332635</v>
      </c>
      <c r="E40" s="125"/>
      <c r="F40" s="226"/>
      <c r="G40" s="226"/>
    </row>
    <row r="41" spans="1:9" ht="14.1" customHeight="1">
      <c r="A41" s="315"/>
      <c r="B41" s="126" t="s">
        <v>63</v>
      </c>
      <c r="C41" s="125">
        <v>31639</v>
      </c>
      <c r="D41" s="138">
        <f t="shared" si="5"/>
        <v>48.258873415597691</v>
      </c>
      <c r="E41" s="125"/>
      <c r="F41" s="226"/>
      <c r="G41" s="226"/>
    </row>
    <row r="42" spans="1:9" ht="14.1" customHeight="1">
      <c r="A42" s="317"/>
      <c r="B42" s="127" t="s">
        <v>64</v>
      </c>
      <c r="C42" s="222">
        <v>31340</v>
      </c>
      <c r="D42" s="122">
        <f t="shared" si="5"/>
        <v>47.802809597169052</v>
      </c>
      <c r="E42" s="125"/>
      <c r="F42" s="226"/>
      <c r="G42" s="226"/>
    </row>
    <row r="43" spans="1:9" ht="5.0999999999999996" customHeight="1">
      <c r="A43" s="139"/>
      <c r="B43" s="140"/>
      <c r="C43" s="141"/>
      <c r="D43" s="142"/>
      <c r="E43" s="143"/>
      <c r="F43" s="226"/>
      <c r="G43" s="226"/>
    </row>
    <row r="44" spans="1:9">
      <c r="A44" s="144"/>
      <c r="B44" s="145"/>
      <c r="C44" s="146"/>
      <c r="D44" s="215" t="s">
        <v>74</v>
      </c>
      <c r="E44" s="215" t="s">
        <v>71</v>
      </c>
      <c r="F44" s="226"/>
      <c r="G44" s="226"/>
    </row>
    <row r="45" spans="1:9" ht="14.1" customHeight="1">
      <c r="A45" s="311" t="s">
        <v>75</v>
      </c>
      <c r="B45" s="123" t="s">
        <v>59</v>
      </c>
      <c r="C45" s="125">
        <v>7243</v>
      </c>
      <c r="D45" s="133">
        <f t="shared" ref="D45:D50" si="6">C45*100/$C$47</f>
        <v>49.201820528496704</v>
      </c>
      <c r="E45" s="125"/>
      <c r="F45" s="226"/>
      <c r="G45" s="226"/>
    </row>
    <row r="46" spans="1:9" ht="14.1" customHeight="1">
      <c r="A46" s="318"/>
      <c r="B46" s="120" t="s">
        <v>60</v>
      </c>
      <c r="C46" s="125">
        <v>7478</v>
      </c>
      <c r="D46" s="122">
        <f t="shared" si="6"/>
        <v>50.798179471503296</v>
      </c>
      <c r="E46" s="125"/>
      <c r="F46" s="226"/>
      <c r="G46" s="226"/>
    </row>
    <row r="47" spans="1:9" ht="14.1" customHeight="1">
      <c r="A47" s="318"/>
      <c r="B47" s="238" t="s">
        <v>72</v>
      </c>
      <c r="C47" s="239">
        <f>IF(C45+C46=C48+C49+C50,C45+C46,FALSE)</f>
        <v>14721</v>
      </c>
      <c r="D47" s="224">
        <f t="shared" si="6"/>
        <v>100</v>
      </c>
      <c r="E47" s="224">
        <f>C47*100/$C$5</f>
        <v>13.278071924017066</v>
      </c>
      <c r="F47" s="147"/>
      <c r="G47" s="132"/>
    </row>
    <row r="48" spans="1:9" ht="14.1" customHeight="1">
      <c r="A48" s="318"/>
      <c r="B48" s="123" t="s">
        <v>62</v>
      </c>
      <c r="C48" s="125">
        <v>174</v>
      </c>
      <c r="D48" s="133">
        <f t="shared" si="6"/>
        <v>1.1819849195027512</v>
      </c>
      <c r="E48" s="125"/>
      <c r="F48" s="226"/>
      <c r="G48" s="226"/>
    </row>
    <row r="49" spans="1:7" ht="14.1" customHeight="1">
      <c r="A49" s="318"/>
      <c r="B49" s="126" t="s">
        <v>63</v>
      </c>
      <c r="C49" s="125">
        <v>1205</v>
      </c>
      <c r="D49" s="138">
        <f t="shared" si="6"/>
        <v>8.1855852183954898</v>
      </c>
      <c r="E49" s="125"/>
      <c r="F49" s="226"/>
      <c r="G49" s="226"/>
    </row>
    <row r="50" spans="1:7" ht="14.1" customHeight="1">
      <c r="A50" s="319"/>
      <c r="B50" s="127" t="s">
        <v>64</v>
      </c>
      <c r="C50" s="153">
        <v>13342</v>
      </c>
      <c r="D50" s="122">
        <f t="shared" si="6"/>
        <v>90.632429862101759</v>
      </c>
      <c r="E50" s="153"/>
      <c r="F50" s="226"/>
      <c r="G50" s="226"/>
    </row>
    <row r="51" spans="1:7" ht="5.0999999999999996" customHeight="1">
      <c r="A51" s="148"/>
      <c r="B51" s="145"/>
      <c r="C51" s="141"/>
      <c r="D51" s="142"/>
      <c r="E51" s="130"/>
      <c r="F51" s="226"/>
      <c r="G51" s="226"/>
    </row>
    <row r="52" spans="1:7" ht="14.1" customHeight="1">
      <c r="A52" s="320" t="s">
        <v>84</v>
      </c>
      <c r="B52" s="321"/>
      <c r="C52" s="322"/>
      <c r="D52" s="215" t="s">
        <v>85</v>
      </c>
      <c r="E52" s="130"/>
      <c r="F52" s="226"/>
      <c r="G52" s="226"/>
    </row>
    <row r="53" spans="1:7" ht="14.1" customHeight="1">
      <c r="A53" s="311" t="s">
        <v>86</v>
      </c>
      <c r="B53" s="123" t="s">
        <v>59</v>
      </c>
      <c r="C53" s="170">
        <v>850</v>
      </c>
      <c r="D53" s="149">
        <f t="shared" ref="D53:D58" si="7">C53*100/$C$55</f>
        <v>37.444933920704848</v>
      </c>
      <c r="E53" s="226"/>
      <c r="F53" s="226"/>
      <c r="G53" s="226"/>
    </row>
    <row r="54" spans="1:7" ht="14.1" customHeight="1">
      <c r="A54" s="312"/>
      <c r="B54" s="120" t="s">
        <v>60</v>
      </c>
      <c r="C54" s="168">
        <v>1420</v>
      </c>
      <c r="D54" s="150">
        <f t="shared" si="7"/>
        <v>62.555066079295152</v>
      </c>
      <c r="E54" s="226"/>
      <c r="F54" s="226"/>
      <c r="G54" s="226"/>
    </row>
    <row r="55" spans="1:7" ht="14.1" customHeight="1">
      <c r="A55" s="312"/>
      <c r="B55" s="238" t="s">
        <v>72</v>
      </c>
      <c r="C55" s="239">
        <f>IF(C53+C54=C56+C57+C58,C53+C54,FALSE)</f>
        <v>2270</v>
      </c>
      <c r="D55" s="224">
        <f t="shared" si="7"/>
        <v>100</v>
      </c>
      <c r="E55" s="226"/>
      <c r="F55" s="226"/>
      <c r="G55" s="226"/>
    </row>
    <row r="56" spans="1:7" ht="14.1" customHeight="1">
      <c r="A56" s="312"/>
      <c r="B56" s="123" t="s">
        <v>62</v>
      </c>
      <c r="C56" s="167">
        <v>18</v>
      </c>
      <c r="D56" s="149">
        <f t="shared" si="7"/>
        <v>0.79295154185022021</v>
      </c>
      <c r="E56" s="226"/>
      <c r="F56" s="226"/>
      <c r="G56" s="226"/>
    </row>
    <row r="57" spans="1:7" ht="14.1" customHeight="1">
      <c r="A57" s="312"/>
      <c r="B57" s="126" t="s">
        <v>63</v>
      </c>
      <c r="C57" s="171">
        <v>1708</v>
      </c>
      <c r="D57" s="151">
        <f t="shared" si="7"/>
        <v>75.242290748898682</v>
      </c>
      <c r="E57" s="226"/>
      <c r="F57" s="226"/>
      <c r="G57" s="226"/>
    </row>
    <row r="58" spans="1:7" ht="14.1" customHeight="1">
      <c r="A58" s="313"/>
      <c r="B58" s="152" t="s">
        <v>64</v>
      </c>
      <c r="C58" s="218">
        <v>544</v>
      </c>
      <c r="D58" s="150">
        <f t="shared" si="7"/>
        <v>23.964757709251103</v>
      </c>
      <c r="E58" s="226"/>
      <c r="F58" s="226"/>
      <c r="G58" s="226"/>
    </row>
    <row r="59" spans="1:7" ht="5.0999999999999996" customHeight="1">
      <c r="A59" s="240"/>
      <c r="D59" s="154"/>
    </row>
    <row r="60" spans="1:7" ht="14.1" customHeight="1">
      <c r="A60" s="320" t="s">
        <v>81</v>
      </c>
      <c r="B60" s="321"/>
      <c r="C60" s="323"/>
      <c r="D60" s="215" t="s">
        <v>76</v>
      </c>
      <c r="E60" s="241"/>
      <c r="F60" s="241"/>
      <c r="G60" s="241"/>
    </row>
    <row r="61" spans="1:7" ht="14.1" customHeight="1">
      <c r="A61" s="311" t="s">
        <v>81</v>
      </c>
      <c r="B61" s="123" t="s">
        <v>59</v>
      </c>
      <c r="C61" s="119">
        <v>8479</v>
      </c>
      <c r="D61" s="149">
        <f>C61*100/$C$63</f>
        <v>30.663243165051352</v>
      </c>
      <c r="E61" s="242"/>
      <c r="F61" s="242"/>
      <c r="G61" s="242"/>
    </row>
    <row r="62" spans="1:7" ht="14.1" customHeight="1">
      <c r="A62" s="312"/>
      <c r="B62" s="120" t="s">
        <v>60</v>
      </c>
      <c r="C62" s="231">
        <v>19173</v>
      </c>
      <c r="D62" s="150">
        <f>C62*100/$C$63</f>
        <v>69.336756834948645</v>
      </c>
    </row>
    <row r="63" spans="1:7" ht="14.1" customHeight="1">
      <c r="A63" s="312"/>
      <c r="B63" s="238" t="s">
        <v>72</v>
      </c>
      <c r="C63" s="239">
        <f>IF(C61+C62=C64+C65+C66,C61+C62,FALSE)</f>
        <v>27652</v>
      </c>
      <c r="D63" s="224">
        <f>C63*100/$C$63</f>
        <v>100</v>
      </c>
    </row>
    <row r="64" spans="1:7" ht="14.1" customHeight="1">
      <c r="A64" s="312"/>
      <c r="B64" s="123" t="s">
        <v>62</v>
      </c>
      <c r="C64" s="119">
        <v>0</v>
      </c>
      <c r="D64" s="254">
        <f>C64*100/$C$63</f>
        <v>0</v>
      </c>
    </row>
    <row r="65" spans="1:4" ht="14.1" customHeight="1">
      <c r="A65" s="312"/>
      <c r="B65" s="126" t="s">
        <v>63</v>
      </c>
      <c r="C65" s="125">
        <v>5805</v>
      </c>
      <c r="D65" s="255">
        <f t="shared" ref="D65:D66" si="8">C65*100/$C$63</f>
        <v>20.993056560104151</v>
      </c>
    </row>
    <row r="66" spans="1:4" ht="14.1" customHeight="1">
      <c r="A66" s="313"/>
      <c r="B66" s="152" t="s">
        <v>64</v>
      </c>
      <c r="C66" s="121">
        <v>21847</v>
      </c>
      <c r="D66" s="256">
        <f t="shared" si="8"/>
        <v>79.006943439895849</v>
      </c>
    </row>
    <row r="67" spans="1:4">
      <c r="D67" s="247"/>
    </row>
  </sheetData>
  <mergeCells count="25">
    <mergeCell ref="A5:B5"/>
    <mergeCell ref="A1:G1"/>
    <mergeCell ref="A3:B4"/>
    <mergeCell ref="C3:C4"/>
    <mergeCell ref="D3:D4"/>
    <mergeCell ref="E3:E4"/>
    <mergeCell ref="A28:C28"/>
    <mergeCell ref="A6:A7"/>
    <mergeCell ref="A8:A10"/>
    <mergeCell ref="A11:A13"/>
    <mergeCell ref="A14:B14"/>
    <mergeCell ref="A15:A16"/>
    <mergeCell ref="A17:A19"/>
    <mergeCell ref="A20:B20"/>
    <mergeCell ref="A21:A22"/>
    <mergeCell ref="A23:A25"/>
    <mergeCell ref="A26:B26"/>
    <mergeCell ref="A27:E27"/>
    <mergeCell ref="A61:A66"/>
    <mergeCell ref="A29:A34"/>
    <mergeCell ref="A37:A42"/>
    <mergeCell ref="A45:A50"/>
    <mergeCell ref="A52:C52"/>
    <mergeCell ref="A53:A58"/>
    <mergeCell ref="A60:C60"/>
  </mergeCells>
  <pageMargins left="0.70866141732283472" right="0.31496062992125984" top="0.74803149606299213" bottom="0.74803149606299213" header="0.31496062992125984" footer="0.31496062992125984"/>
  <pageSetup paperSize="9" scale="84" orientation="portrait" r:id="rId1"/>
  <headerFooter>
    <oddHeader>&amp;L&amp;"Arial,Negrita"&amp;6INSTITUTO DE EMPLEO. SERVICIO PÚBLICO DE EMPLEO ESTATAL&amp;R&amp;"Arial,Negrita"&amp;6DIRECCIÓN PROVINCIAL DE SEVILLA</oddHeader>
    <oddFooter>&amp;L&amp;7RESUMEN DE DATOS BÁSICOS. Beneficiarios de prestaciones. Marzo de 2016&amp;R&amp;7OBSERVATORIO DE LAS OCUPACIONES
Dbob1604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workbookViewId="0">
      <selection sqref="A1:K72"/>
    </sheetView>
  </sheetViews>
  <sheetFormatPr baseColWidth="10" defaultRowHeight="15"/>
  <cols>
    <col min="7" max="7" width="2.21875" customWidth="1"/>
  </cols>
  <sheetData>
    <row r="1" spans="1:11">
      <c r="A1" s="350" t="s">
        <v>88</v>
      </c>
      <c r="B1" s="350"/>
      <c r="C1" s="263"/>
      <c r="D1" s="263"/>
    </row>
    <row r="2" spans="1:11">
      <c r="A2" s="263"/>
      <c r="B2" s="263"/>
      <c r="C2" s="263"/>
      <c r="D2" s="263"/>
      <c r="E2" s="263"/>
      <c r="F2" s="263"/>
    </row>
    <row r="3" spans="1:11" ht="15.75">
      <c r="A3" s="351" t="s">
        <v>89</v>
      </c>
      <c r="B3" s="351"/>
      <c r="C3" s="351"/>
      <c r="D3" s="351"/>
      <c r="E3" s="351"/>
      <c r="F3" s="351"/>
    </row>
    <row r="4" spans="1:11">
      <c r="A4" s="263"/>
      <c r="B4" s="263"/>
      <c r="C4" s="263"/>
      <c r="D4" s="263"/>
      <c r="E4" s="263"/>
      <c r="F4" s="263"/>
    </row>
    <row r="5" spans="1:11" ht="15.75">
      <c r="A5" s="352" t="s">
        <v>166</v>
      </c>
      <c r="B5" s="352"/>
      <c r="C5" s="352"/>
      <c r="D5" s="352"/>
      <c r="E5" s="352"/>
      <c r="F5" s="352"/>
    </row>
    <row r="6" spans="1:11" ht="15.75">
      <c r="A6" s="263"/>
      <c r="B6" s="263"/>
      <c r="C6" s="263"/>
      <c r="D6" s="263"/>
      <c r="E6" s="263"/>
      <c r="F6" s="263"/>
      <c r="H6" s="258" t="s">
        <v>166</v>
      </c>
    </row>
    <row r="7" spans="1:11" ht="15.75" thickBot="1">
      <c r="A7" s="353"/>
      <c r="B7" s="354" t="s">
        <v>90</v>
      </c>
      <c r="C7" s="354" t="s">
        <v>91</v>
      </c>
      <c r="D7" s="354"/>
      <c r="E7" s="354"/>
      <c r="F7" s="354"/>
      <c r="H7" s="245" t="s">
        <v>160</v>
      </c>
    </row>
    <row r="8" spans="1:11">
      <c r="A8" s="353"/>
      <c r="B8" s="354"/>
      <c r="C8" s="354" t="s">
        <v>92</v>
      </c>
      <c r="D8" s="354"/>
      <c r="E8" s="354" t="s">
        <v>93</v>
      </c>
      <c r="F8" s="354"/>
      <c r="H8" s="346"/>
      <c r="I8" s="346" t="s">
        <v>90</v>
      </c>
      <c r="J8" s="348" t="s">
        <v>159</v>
      </c>
      <c r="K8" s="349"/>
    </row>
    <row r="9" spans="1:11" ht="15.75" thickBot="1">
      <c r="A9" s="353"/>
      <c r="B9" s="354"/>
      <c r="C9" s="282" t="s">
        <v>94</v>
      </c>
      <c r="D9" s="282" t="s">
        <v>95</v>
      </c>
      <c r="E9" s="282" t="s">
        <v>94</v>
      </c>
      <c r="F9" s="282" t="s">
        <v>95</v>
      </c>
      <c r="H9" s="347"/>
      <c r="I9" s="347"/>
      <c r="J9" s="248" t="s">
        <v>94</v>
      </c>
      <c r="K9" s="249" t="s">
        <v>95</v>
      </c>
    </row>
    <row r="10" spans="1:11">
      <c r="A10" s="264" t="s">
        <v>96</v>
      </c>
      <c r="B10" s="265">
        <v>71371</v>
      </c>
      <c r="C10" s="268">
        <v>1346</v>
      </c>
      <c r="D10" s="270">
        <v>1.9221706533380936</v>
      </c>
      <c r="E10" s="268">
        <v>-6390</v>
      </c>
      <c r="F10" s="270">
        <v>-8.2174869150345291</v>
      </c>
      <c r="H10" s="264" t="s">
        <v>96</v>
      </c>
      <c r="I10" s="265">
        <v>71371</v>
      </c>
      <c r="J10" s="268">
        <v>1346</v>
      </c>
      <c r="K10" s="270">
        <v>1.9221706533380936</v>
      </c>
    </row>
    <row r="11" spans="1:11">
      <c r="A11" s="264" t="s">
        <v>97</v>
      </c>
      <c r="B11" s="265">
        <v>178932</v>
      </c>
      <c r="C11" s="268">
        <v>-3670</v>
      </c>
      <c r="D11" s="270">
        <v>-2.0098355987338583</v>
      </c>
      <c r="E11" s="268">
        <v>-8800</v>
      </c>
      <c r="F11" s="270">
        <v>-4.6875332921398591</v>
      </c>
      <c r="H11" s="264" t="s">
        <v>101</v>
      </c>
      <c r="I11" s="265">
        <v>63135</v>
      </c>
      <c r="J11" s="268">
        <v>-785</v>
      </c>
      <c r="K11" s="270">
        <v>-1.2280976220275344</v>
      </c>
    </row>
    <row r="12" spans="1:11">
      <c r="A12" s="264" t="s">
        <v>98</v>
      </c>
      <c r="B12" s="265">
        <v>89621</v>
      </c>
      <c r="C12" s="268">
        <v>-1989</v>
      </c>
      <c r="D12" s="270">
        <v>-2.1711603536731796</v>
      </c>
      <c r="E12" s="268">
        <v>-3449</v>
      </c>
      <c r="F12" s="270">
        <v>-3.7058128290534009</v>
      </c>
      <c r="H12" s="264" t="s">
        <v>102</v>
      </c>
      <c r="I12" s="265">
        <v>178613</v>
      </c>
      <c r="J12" s="268">
        <v>-1816</v>
      </c>
      <c r="K12" s="270">
        <v>-1.006490087513648</v>
      </c>
    </row>
    <row r="13" spans="1:11">
      <c r="A13" s="264" t="s">
        <v>99</v>
      </c>
      <c r="B13" s="265">
        <v>98211</v>
      </c>
      <c r="C13" s="268">
        <v>-1915</v>
      </c>
      <c r="D13" s="270">
        <v>-1.9125901364281006</v>
      </c>
      <c r="E13" s="268">
        <v>-4032</v>
      </c>
      <c r="F13" s="270">
        <v>-3.9435462574454974</v>
      </c>
      <c r="H13" s="264" t="s">
        <v>99</v>
      </c>
      <c r="I13" s="265">
        <v>98211</v>
      </c>
      <c r="J13" s="268">
        <v>-1915</v>
      </c>
      <c r="K13" s="270">
        <v>-1.9125901364281006</v>
      </c>
    </row>
    <row r="14" spans="1:11">
      <c r="A14" s="264" t="s">
        <v>100</v>
      </c>
      <c r="B14" s="265">
        <v>52258</v>
      </c>
      <c r="C14" s="268">
        <v>-2140</v>
      </c>
      <c r="D14" s="270">
        <v>-3.9339681605941395</v>
      </c>
      <c r="E14" s="268">
        <v>-3907</v>
      </c>
      <c r="F14" s="270">
        <v>-6.9562895041395887</v>
      </c>
      <c r="H14" s="264" t="s">
        <v>98</v>
      </c>
      <c r="I14" s="265">
        <v>89621</v>
      </c>
      <c r="J14" s="268">
        <v>-1989</v>
      </c>
      <c r="K14" s="270">
        <v>-2.1711603536731796</v>
      </c>
    </row>
    <row r="15" spans="1:11">
      <c r="A15" s="264" t="s">
        <v>101</v>
      </c>
      <c r="B15" s="265">
        <v>63135</v>
      </c>
      <c r="C15" s="268">
        <v>-785</v>
      </c>
      <c r="D15" s="270">
        <v>-1.2280976220275344</v>
      </c>
      <c r="E15" s="268">
        <v>-4317</v>
      </c>
      <c r="F15" s="270">
        <v>-6.400106742572496</v>
      </c>
      <c r="H15" s="264" t="s">
        <v>100</v>
      </c>
      <c r="I15" s="265">
        <v>52258</v>
      </c>
      <c r="J15" s="268">
        <v>-2140</v>
      </c>
      <c r="K15" s="270">
        <v>-3.9339681605941395</v>
      </c>
    </row>
    <row r="16" spans="1:11">
      <c r="A16" s="264" t="s">
        <v>102</v>
      </c>
      <c r="B16" s="265">
        <v>178613</v>
      </c>
      <c r="C16" s="268">
        <v>-1816</v>
      </c>
      <c r="D16" s="270">
        <v>-1.006490087513648</v>
      </c>
      <c r="E16" s="268">
        <v>-9840</v>
      </c>
      <c r="F16" s="270">
        <v>-5.221461053949791</v>
      </c>
      <c r="H16" s="264" t="s">
        <v>97</v>
      </c>
      <c r="I16" s="265">
        <v>178932</v>
      </c>
      <c r="J16" s="268">
        <v>-3670</v>
      </c>
      <c r="K16" s="270">
        <v>-2.0098355987338583</v>
      </c>
    </row>
    <row r="17" spans="1:11">
      <c r="A17" s="264" t="s">
        <v>103</v>
      </c>
      <c r="B17" s="265">
        <v>234287</v>
      </c>
      <c r="C17" s="268">
        <v>-4553</v>
      </c>
      <c r="D17" s="270">
        <v>-1.9062971026628703</v>
      </c>
      <c r="E17" s="268">
        <v>-7512</v>
      </c>
      <c r="F17" s="270">
        <v>-3.1067126001348226</v>
      </c>
      <c r="H17" s="264" t="s">
        <v>103</v>
      </c>
      <c r="I17" s="265">
        <v>234287</v>
      </c>
      <c r="J17" s="268">
        <v>-4553</v>
      </c>
      <c r="K17" s="270">
        <v>-1.9062971026628703</v>
      </c>
    </row>
    <row r="18" spans="1:11">
      <c r="A18" s="266" t="s">
        <v>104</v>
      </c>
      <c r="B18" s="267">
        <v>966428</v>
      </c>
      <c r="C18" s="269">
        <v>-15522</v>
      </c>
      <c r="D18" s="271">
        <v>-1.5807322165079689</v>
      </c>
      <c r="E18" s="269">
        <v>-48247</v>
      </c>
      <c r="F18" s="271">
        <v>-4.7549215265971858</v>
      </c>
      <c r="H18" s="266" t="s">
        <v>104</v>
      </c>
      <c r="I18" s="267">
        <v>966428</v>
      </c>
      <c r="J18" s="269">
        <v>-15522</v>
      </c>
      <c r="K18" s="271">
        <v>-1.5807322165079689</v>
      </c>
    </row>
    <row r="19" spans="1:11">
      <c r="A19" s="264" t="s">
        <v>105</v>
      </c>
      <c r="B19" s="265">
        <v>11878</v>
      </c>
      <c r="C19" s="268">
        <v>9</v>
      </c>
      <c r="D19" s="270">
        <v>7.5827786671160163E-2</v>
      </c>
      <c r="E19" s="268">
        <v>-1483</v>
      </c>
      <c r="F19" s="270">
        <v>-11.099468602649502</v>
      </c>
      <c r="H19" s="277" t="s">
        <v>158</v>
      </c>
      <c r="I19" s="278">
        <v>4011171</v>
      </c>
      <c r="J19" s="279">
        <v>-83599</v>
      </c>
      <c r="K19" s="280">
        <v>-2.041604290350862</v>
      </c>
    </row>
    <row r="20" spans="1:11">
      <c r="A20" s="264" t="s">
        <v>106</v>
      </c>
      <c r="B20" s="265">
        <v>8091</v>
      </c>
      <c r="C20" s="268">
        <v>-214</v>
      </c>
      <c r="D20" s="270">
        <v>-2.5767609873570141</v>
      </c>
      <c r="E20" s="268">
        <v>-1178</v>
      </c>
      <c r="F20" s="270">
        <v>-12.709030100334449</v>
      </c>
    </row>
    <row r="21" spans="1:11">
      <c r="A21" s="264" t="s">
        <v>107</v>
      </c>
      <c r="B21" s="265">
        <v>67778</v>
      </c>
      <c r="C21" s="268">
        <v>-1689</v>
      </c>
      <c r="D21" s="270">
        <v>-2.4313702909295061</v>
      </c>
      <c r="E21" s="268">
        <v>-9230</v>
      </c>
      <c r="F21" s="270">
        <v>-11.98576771244546</v>
      </c>
    </row>
    <row r="22" spans="1:11">
      <c r="A22" s="266" t="s">
        <v>108</v>
      </c>
      <c r="B22" s="267">
        <v>87747</v>
      </c>
      <c r="C22" s="269">
        <v>-1894</v>
      </c>
      <c r="D22" s="271">
        <v>-2.1128724579154627</v>
      </c>
      <c r="E22" s="269">
        <v>-11891</v>
      </c>
      <c r="F22" s="271">
        <v>-11.934201810554205</v>
      </c>
    </row>
    <row r="23" spans="1:11">
      <c r="A23" s="266" t="s">
        <v>109</v>
      </c>
      <c r="B23" s="267">
        <v>89003</v>
      </c>
      <c r="C23" s="269">
        <v>-1367</v>
      </c>
      <c r="D23" s="271">
        <v>-1.5126701338939914</v>
      </c>
      <c r="E23" s="269">
        <v>-5431</v>
      </c>
      <c r="F23" s="271">
        <v>-5.7511065929643985</v>
      </c>
    </row>
    <row r="24" spans="1:11">
      <c r="A24" s="266" t="s">
        <v>110</v>
      </c>
      <c r="B24" s="267">
        <v>58441</v>
      </c>
      <c r="C24" s="269">
        <v>-7693</v>
      </c>
      <c r="D24" s="271">
        <v>-11.632443221338495</v>
      </c>
      <c r="E24" s="269">
        <v>-8315</v>
      </c>
      <c r="F24" s="271">
        <v>-12.455809215651028</v>
      </c>
    </row>
    <row r="25" spans="1:11">
      <c r="A25" s="264" t="s">
        <v>111</v>
      </c>
      <c r="B25" s="265">
        <v>127165</v>
      </c>
      <c r="C25" s="268">
        <v>-486</v>
      </c>
      <c r="D25" s="270">
        <v>-0.38072557206759056</v>
      </c>
      <c r="E25" s="268">
        <v>-9222</v>
      </c>
      <c r="F25" s="270">
        <v>-6.7616415054220713</v>
      </c>
    </row>
    <row r="26" spans="1:11">
      <c r="A26" s="264" t="s">
        <v>112</v>
      </c>
      <c r="B26" s="265">
        <v>114898</v>
      </c>
      <c r="C26" s="268">
        <v>-339</v>
      </c>
      <c r="D26" s="270">
        <v>-0.29417634960993433</v>
      </c>
      <c r="E26" s="268">
        <v>-2731</v>
      </c>
      <c r="F26" s="270">
        <v>-2.3217063819296264</v>
      </c>
    </row>
    <row r="27" spans="1:11">
      <c r="A27" s="266" t="s">
        <v>113</v>
      </c>
      <c r="B27" s="267">
        <v>242063</v>
      </c>
      <c r="C27" s="269">
        <v>-825</v>
      </c>
      <c r="D27" s="271">
        <v>-0.33966272520667962</v>
      </c>
      <c r="E27" s="269">
        <v>-11953</v>
      </c>
      <c r="F27" s="271">
        <v>-4.7056090954900478</v>
      </c>
    </row>
    <row r="28" spans="1:11">
      <c r="A28" s="266" t="s">
        <v>114</v>
      </c>
      <c r="B28" s="267">
        <v>47801</v>
      </c>
      <c r="C28" s="269">
        <v>-1128</v>
      </c>
      <c r="D28" s="271">
        <v>-2.3053812667334301</v>
      </c>
      <c r="E28" s="269">
        <v>1995</v>
      </c>
      <c r="F28" s="271">
        <v>4.3553246299611406</v>
      </c>
    </row>
    <row r="29" spans="1:11">
      <c r="A29" s="264" t="s">
        <v>115</v>
      </c>
      <c r="B29" s="265">
        <v>41826</v>
      </c>
      <c r="C29" s="268">
        <v>-2419</v>
      </c>
      <c r="D29" s="270">
        <v>-5.467284438919652</v>
      </c>
      <c r="E29" s="268">
        <v>-4079</v>
      </c>
      <c r="F29" s="270">
        <v>-8.8857422938677715</v>
      </c>
    </row>
    <row r="30" spans="1:11">
      <c r="A30" s="264" t="s">
        <v>116</v>
      </c>
      <c r="B30" s="265">
        <v>59208</v>
      </c>
      <c r="C30" s="268">
        <v>-2944</v>
      </c>
      <c r="D30" s="270">
        <v>-4.7367743596344445</v>
      </c>
      <c r="E30" s="268">
        <v>-4751</v>
      </c>
      <c r="F30" s="270">
        <v>-7.4281961881830547</v>
      </c>
    </row>
    <row r="31" spans="1:11">
      <c r="A31" s="264" t="s">
        <v>117</v>
      </c>
      <c r="B31" s="265">
        <v>16613</v>
      </c>
      <c r="C31" s="268">
        <v>-684</v>
      </c>
      <c r="D31" s="270">
        <v>-3.9544429669884953</v>
      </c>
      <c r="E31" s="268">
        <v>-1530</v>
      </c>
      <c r="F31" s="270">
        <v>-8.4330044645317752</v>
      </c>
    </row>
    <row r="32" spans="1:11">
      <c r="A32" s="264" t="s">
        <v>118</v>
      </c>
      <c r="B32" s="265">
        <v>18699</v>
      </c>
      <c r="C32" s="268">
        <v>-895</v>
      </c>
      <c r="D32" s="270">
        <v>-4.5677248137184847</v>
      </c>
      <c r="E32" s="268">
        <v>-1710</v>
      </c>
      <c r="F32" s="270">
        <v>-8.3786564750845205</v>
      </c>
    </row>
    <row r="33" spans="1:6">
      <c r="A33" s="264" t="s">
        <v>119</v>
      </c>
      <c r="B33" s="265">
        <v>76271</v>
      </c>
      <c r="C33" s="268">
        <v>-3763</v>
      </c>
      <c r="D33" s="270">
        <v>-4.7017517555039108</v>
      </c>
      <c r="E33" s="268">
        <v>-4923</v>
      </c>
      <c r="F33" s="270">
        <v>-6.0632559056087887</v>
      </c>
    </row>
    <row r="34" spans="1:6">
      <c r="A34" s="266" t="s">
        <v>120</v>
      </c>
      <c r="B34" s="267">
        <v>212617</v>
      </c>
      <c r="C34" s="269">
        <v>-10705</v>
      </c>
      <c r="D34" s="271">
        <v>-4.7935268356901695</v>
      </c>
      <c r="E34" s="269">
        <v>-16993</v>
      </c>
      <c r="F34" s="271">
        <v>-7.4008100692478553</v>
      </c>
    </row>
    <row r="35" spans="1:6">
      <c r="A35" s="264" t="s">
        <v>121</v>
      </c>
      <c r="B35" s="265">
        <v>15220</v>
      </c>
      <c r="C35" s="268">
        <v>-330</v>
      </c>
      <c r="D35" s="270">
        <v>-2.122186495176849</v>
      </c>
      <c r="E35" s="268">
        <v>-896</v>
      </c>
      <c r="F35" s="270">
        <v>-5.5596922313229085</v>
      </c>
    </row>
    <row r="36" spans="1:6">
      <c r="A36" s="264" t="s">
        <v>122</v>
      </c>
      <c r="B36" s="265">
        <v>25528</v>
      </c>
      <c r="C36" s="268">
        <v>-872</v>
      </c>
      <c r="D36" s="270">
        <v>-3.3030303030303028</v>
      </c>
      <c r="E36" s="268">
        <v>-2839</v>
      </c>
      <c r="F36" s="270">
        <v>-10.008108012831812</v>
      </c>
    </row>
    <row r="37" spans="1:6">
      <c r="A37" s="264" t="s">
        <v>123</v>
      </c>
      <c r="B37" s="265">
        <v>39435</v>
      </c>
      <c r="C37" s="268">
        <v>-649</v>
      </c>
      <c r="D37" s="270">
        <v>-1.6190998902305158</v>
      </c>
      <c r="E37" s="268">
        <v>-2090</v>
      </c>
      <c r="F37" s="270">
        <v>-5.0331125827814569</v>
      </c>
    </row>
    <row r="38" spans="1:6">
      <c r="A38" s="264" t="s">
        <v>124</v>
      </c>
      <c r="B38" s="265">
        <v>11851</v>
      </c>
      <c r="C38" s="268">
        <v>-434</v>
      </c>
      <c r="D38" s="270">
        <v>-3.5327635327635325</v>
      </c>
      <c r="E38" s="268">
        <v>-1099</v>
      </c>
      <c r="F38" s="270">
        <v>-8.486486486486486</v>
      </c>
    </row>
    <row r="39" spans="1:6">
      <c r="A39" s="264" t="s">
        <v>125</v>
      </c>
      <c r="B39" s="265">
        <v>29642</v>
      </c>
      <c r="C39" s="268">
        <v>-897</v>
      </c>
      <c r="D39" s="270">
        <v>-2.9372278070663742</v>
      </c>
      <c r="E39" s="268">
        <v>-1927</v>
      </c>
      <c r="F39" s="270">
        <v>-6.1040894548449431</v>
      </c>
    </row>
    <row r="40" spans="1:6">
      <c r="A40" s="264" t="s">
        <v>126</v>
      </c>
      <c r="B40" s="265">
        <v>9705</v>
      </c>
      <c r="C40" s="268">
        <v>-394</v>
      </c>
      <c r="D40" s="270">
        <v>-3.9013763738984055</v>
      </c>
      <c r="E40" s="268">
        <v>-1215</v>
      </c>
      <c r="F40" s="270">
        <v>-11.126373626373626</v>
      </c>
    </row>
    <row r="41" spans="1:6">
      <c r="A41" s="264" t="s">
        <v>127</v>
      </c>
      <c r="B41" s="265">
        <v>4950</v>
      </c>
      <c r="C41" s="268">
        <v>-182</v>
      </c>
      <c r="D41" s="270">
        <v>-3.5463756819953236</v>
      </c>
      <c r="E41" s="268">
        <v>-611</v>
      </c>
      <c r="F41" s="270">
        <v>-10.987232512138105</v>
      </c>
    </row>
    <row r="42" spans="1:6">
      <c r="A42" s="264" t="s">
        <v>128</v>
      </c>
      <c r="B42" s="265">
        <v>41042</v>
      </c>
      <c r="C42" s="268">
        <v>-930</v>
      </c>
      <c r="D42" s="270">
        <v>-2.2157628895454113</v>
      </c>
      <c r="E42" s="268">
        <v>-3477</v>
      </c>
      <c r="F42" s="270">
        <v>-7.8101484759316246</v>
      </c>
    </row>
    <row r="43" spans="1:6">
      <c r="A43" s="264" t="s">
        <v>129</v>
      </c>
      <c r="B43" s="265">
        <v>15792</v>
      </c>
      <c r="C43" s="268">
        <v>-389</v>
      </c>
      <c r="D43" s="270">
        <v>-2.4040541375687536</v>
      </c>
      <c r="E43" s="268">
        <v>-1143</v>
      </c>
      <c r="F43" s="270">
        <v>-6.7493356953055805</v>
      </c>
    </row>
    <row r="44" spans="1:6">
      <c r="A44" s="266" t="s">
        <v>130</v>
      </c>
      <c r="B44" s="267">
        <v>193165</v>
      </c>
      <c r="C44" s="269">
        <v>-5077</v>
      </c>
      <c r="D44" s="271">
        <v>-2.5610112892323524</v>
      </c>
      <c r="E44" s="269">
        <v>-15297</v>
      </c>
      <c r="F44" s="271">
        <v>-7.338028033886272</v>
      </c>
    </row>
    <row r="45" spans="1:6">
      <c r="A45" s="264" t="s">
        <v>131</v>
      </c>
      <c r="B45" s="265">
        <v>359208</v>
      </c>
      <c r="C45" s="268">
        <v>-9928</v>
      </c>
      <c r="D45" s="270">
        <v>-2.6895236444020632</v>
      </c>
      <c r="E45" s="268">
        <v>-51006</v>
      </c>
      <c r="F45" s="270">
        <v>-12.433997864529246</v>
      </c>
    </row>
    <row r="46" spans="1:6">
      <c r="A46" s="264" t="s">
        <v>132</v>
      </c>
      <c r="B46" s="265">
        <v>44574</v>
      </c>
      <c r="C46" s="268">
        <v>-1671</v>
      </c>
      <c r="D46" s="270">
        <v>-3.6133636068764194</v>
      </c>
      <c r="E46" s="268">
        <v>-5399</v>
      </c>
      <c r="F46" s="270">
        <v>-10.803834070398015</v>
      </c>
    </row>
    <row r="47" spans="1:6">
      <c r="A47" s="264" t="s">
        <v>133</v>
      </c>
      <c r="B47" s="265">
        <v>25393</v>
      </c>
      <c r="C47" s="268">
        <v>-591</v>
      </c>
      <c r="D47" s="270">
        <v>-2.2744766009852215</v>
      </c>
      <c r="E47" s="268">
        <v>-3025</v>
      </c>
      <c r="F47" s="270">
        <v>-10.644661834048842</v>
      </c>
    </row>
    <row r="48" spans="1:6">
      <c r="A48" s="264" t="s">
        <v>134</v>
      </c>
      <c r="B48" s="265">
        <v>56948</v>
      </c>
      <c r="C48" s="268">
        <v>-1678</v>
      </c>
      <c r="D48" s="270">
        <v>-2.8622113055640841</v>
      </c>
      <c r="E48" s="268">
        <v>-7421</v>
      </c>
      <c r="F48" s="270">
        <v>-11.528841523093416</v>
      </c>
    </row>
    <row r="49" spans="1:6">
      <c r="A49" s="266" t="s">
        <v>135</v>
      </c>
      <c r="B49" s="267">
        <v>486123</v>
      </c>
      <c r="C49" s="269">
        <v>-13868</v>
      </c>
      <c r="D49" s="271">
        <v>-2.7736499256986624</v>
      </c>
      <c r="E49" s="269">
        <v>-66851</v>
      </c>
      <c r="F49" s="271">
        <v>-12.089356823286447</v>
      </c>
    </row>
    <row r="50" spans="1:6">
      <c r="A50" s="264" t="s">
        <v>136</v>
      </c>
      <c r="B50" s="265">
        <v>178764</v>
      </c>
      <c r="C50" s="268">
        <v>-1942</v>
      </c>
      <c r="D50" s="270">
        <v>-1.0746737795092582</v>
      </c>
      <c r="E50" s="268">
        <v>-17173</v>
      </c>
      <c r="F50" s="270">
        <v>-8.764551871264743</v>
      </c>
    </row>
    <row r="51" spans="1:6">
      <c r="A51" s="264" t="s">
        <v>137</v>
      </c>
      <c r="B51" s="265">
        <v>50305</v>
      </c>
      <c r="C51" s="268">
        <v>-81</v>
      </c>
      <c r="D51" s="270">
        <v>-0.16075894097566784</v>
      </c>
      <c r="E51" s="268">
        <v>-6327</v>
      </c>
      <c r="F51" s="270">
        <v>-11.172128831755899</v>
      </c>
    </row>
    <row r="52" spans="1:6">
      <c r="A52" s="264" t="s">
        <v>138</v>
      </c>
      <c r="B52" s="265">
        <v>229209</v>
      </c>
      <c r="C52" s="268">
        <v>-1363</v>
      </c>
      <c r="D52" s="270">
        <v>-0.59113855975573792</v>
      </c>
      <c r="E52" s="268">
        <v>-20754</v>
      </c>
      <c r="F52" s="270">
        <v>-8.3028288186651622</v>
      </c>
    </row>
    <row r="53" spans="1:6">
      <c r="A53" s="266" t="s">
        <v>139</v>
      </c>
      <c r="B53" s="267">
        <v>458278</v>
      </c>
      <c r="C53" s="269">
        <v>-3386</v>
      </c>
      <c r="D53" s="271">
        <v>-0.73343383932903583</v>
      </c>
      <c r="E53" s="269">
        <v>-44254</v>
      </c>
      <c r="F53" s="271">
        <v>-8.8062053759760577</v>
      </c>
    </row>
    <row r="54" spans="1:6">
      <c r="A54" s="264" t="s">
        <v>140</v>
      </c>
      <c r="B54" s="265">
        <v>82399</v>
      </c>
      <c r="C54" s="268">
        <v>-2360</v>
      </c>
      <c r="D54" s="270">
        <v>-2.7843650821741646</v>
      </c>
      <c r="E54" s="268">
        <v>-1221</v>
      </c>
      <c r="F54" s="270">
        <v>-1.4601769911504425</v>
      </c>
    </row>
    <row r="55" spans="1:6">
      <c r="A55" s="264" t="s">
        <v>141</v>
      </c>
      <c r="B55" s="265">
        <v>44508</v>
      </c>
      <c r="C55" s="268">
        <v>-770</v>
      </c>
      <c r="D55" s="270">
        <v>-1.7006051504041699</v>
      </c>
      <c r="E55" s="268">
        <v>-604</v>
      </c>
      <c r="F55" s="270">
        <v>-1.338889874091151</v>
      </c>
    </row>
    <row r="56" spans="1:6">
      <c r="A56" s="266" t="s">
        <v>142</v>
      </c>
      <c r="B56" s="267">
        <v>126907</v>
      </c>
      <c r="C56" s="269">
        <v>-3130</v>
      </c>
      <c r="D56" s="271">
        <v>-2.407007236401947</v>
      </c>
      <c r="E56" s="269">
        <v>-1825</v>
      </c>
      <c r="F56" s="271">
        <v>-1.4176739272286611</v>
      </c>
    </row>
    <row r="57" spans="1:6">
      <c r="A57" s="264" t="s">
        <v>143</v>
      </c>
      <c r="B57" s="265">
        <v>88743</v>
      </c>
      <c r="C57" s="268">
        <v>-1654</v>
      </c>
      <c r="D57" s="270">
        <v>-1.8297067380554664</v>
      </c>
      <c r="E57" s="268">
        <v>-7148</v>
      </c>
      <c r="F57" s="270">
        <v>-7.4542970664608772</v>
      </c>
    </row>
    <row r="58" spans="1:6">
      <c r="A58" s="264" t="s">
        <v>144</v>
      </c>
      <c r="B58" s="265">
        <v>22802</v>
      </c>
      <c r="C58" s="268">
        <v>-350</v>
      </c>
      <c r="D58" s="270">
        <v>-1.5117484450587422</v>
      </c>
      <c r="E58" s="268">
        <v>-1237</v>
      </c>
      <c r="F58" s="270">
        <v>-5.145804733973959</v>
      </c>
    </row>
    <row r="59" spans="1:6">
      <c r="A59" s="264" t="s">
        <v>145</v>
      </c>
      <c r="B59" s="265">
        <v>25723</v>
      </c>
      <c r="C59" s="268">
        <v>-211</v>
      </c>
      <c r="D59" s="270">
        <v>-0.81360376339939844</v>
      </c>
      <c r="E59" s="268">
        <v>-1413</v>
      </c>
      <c r="F59" s="270">
        <v>-5.2071049528301891</v>
      </c>
    </row>
    <row r="60" spans="1:6">
      <c r="A60" s="264" t="s">
        <v>146</v>
      </c>
      <c r="B60" s="265">
        <v>90885</v>
      </c>
      <c r="C60" s="268">
        <v>-1429</v>
      </c>
      <c r="D60" s="270">
        <v>-1.547977554867084</v>
      </c>
      <c r="E60" s="268">
        <v>-6810</v>
      </c>
      <c r="F60" s="270">
        <v>-6.9706740365422997</v>
      </c>
    </row>
    <row r="61" spans="1:6">
      <c r="A61" s="266" t="s">
        <v>147</v>
      </c>
      <c r="B61" s="267">
        <v>228153</v>
      </c>
      <c r="C61" s="269">
        <v>-3644</v>
      </c>
      <c r="D61" s="271">
        <v>-1.5720652122331178</v>
      </c>
      <c r="E61" s="269">
        <v>-16608</v>
      </c>
      <c r="F61" s="271">
        <v>-6.7853947320038728</v>
      </c>
    </row>
    <row r="62" spans="1:6">
      <c r="A62" s="266" t="s">
        <v>148</v>
      </c>
      <c r="B62" s="267">
        <v>450003</v>
      </c>
      <c r="C62" s="269">
        <v>-8431</v>
      </c>
      <c r="D62" s="271">
        <v>-1.8390869787144932</v>
      </c>
      <c r="E62" s="269">
        <v>-41278</v>
      </c>
      <c r="F62" s="271">
        <v>-8.4021161005615941</v>
      </c>
    </row>
    <row r="63" spans="1:6">
      <c r="A63" s="266" t="s">
        <v>149</v>
      </c>
      <c r="B63" s="267">
        <v>122580</v>
      </c>
      <c r="C63" s="269">
        <v>-4140</v>
      </c>
      <c r="D63" s="271">
        <v>-3.2670454545454546</v>
      </c>
      <c r="E63" s="269">
        <v>-13377</v>
      </c>
      <c r="F63" s="271">
        <v>-9.8391403164235758</v>
      </c>
    </row>
    <row r="64" spans="1:6">
      <c r="A64" s="266" t="s">
        <v>150</v>
      </c>
      <c r="B64" s="267">
        <v>42879</v>
      </c>
      <c r="C64" s="269">
        <v>-1240</v>
      </c>
      <c r="D64" s="271">
        <v>-2.8105804755320833</v>
      </c>
      <c r="E64" s="269">
        <v>-3491</v>
      </c>
      <c r="F64" s="271">
        <v>-7.5285745093810652</v>
      </c>
    </row>
    <row r="65" spans="1:6">
      <c r="A65" s="264" t="s">
        <v>151</v>
      </c>
      <c r="B65" s="265">
        <v>24940</v>
      </c>
      <c r="C65" s="268">
        <v>-276</v>
      </c>
      <c r="D65" s="270">
        <v>-1.0945431472081217</v>
      </c>
      <c r="E65" s="268">
        <v>-2399</v>
      </c>
      <c r="F65" s="270">
        <v>-8.7750100588902296</v>
      </c>
    </row>
    <row r="66" spans="1:6">
      <c r="A66" s="264" t="s">
        <v>152</v>
      </c>
      <c r="B66" s="265">
        <v>86111</v>
      </c>
      <c r="C66" s="268">
        <v>-843</v>
      </c>
      <c r="D66" s="270">
        <v>-0.96947811486533109</v>
      </c>
      <c r="E66" s="268">
        <v>-8203</v>
      </c>
      <c r="F66" s="270">
        <v>-8.6975422524757722</v>
      </c>
    </row>
    <row r="67" spans="1:6">
      <c r="A67" s="264" t="s">
        <v>153</v>
      </c>
      <c r="B67" s="265">
        <v>41510</v>
      </c>
      <c r="C67" s="268">
        <v>-256</v>
      </c>
      <c r="D67" s="270">
        <v>-0.61293875401043907</v>
      </c>
      <c r="E67" s="268">
        <v>-4278</v>
      </c>
      <c r="F67" s="270">
        <v>-9.3430593168515763</v>
      </c>
    </row>
    <row r="68" spans="1:6">
      <c r="A68" s="266" t="s">
        <v>154</v>
      </c>
      <c r="B68" s="267">
        <v>152561</v>
      </c>
      <c r="C68" s="269">
        <v>-1375</v>
      </c>
      <c r="D68" s="271">
        <v>-0.89322835464088968</v>
      </c>
      <c r="E68" s="269">
        <v>-14880</v>
      </c>
      <c r="F68" s="271">
        <v>-8.8867123344939412</v>
      </c>
    </row>
    <row r="69" spans="1:6">
      <c r="A69" s="266" t="s">
        <v>155</v>
      </c>
      <c r="B69" s="267">
        <v>21269</v>
      </c>
      <c r="C69" s="269">
        <v>-581</v>
      </c>
      <c r="D69" s="271">
        <v>-2.6590389016018308</v>
      </c>
      <c r="E69" s="269">
        <v>-2533</v>
      </c>
      <c r="F69" s="271">
        <v>-10.641962860263842</v>
      </c>
    </row>
    <row r="70" spans="1:6">
      <c r="A70" s="266" t="s">
        <v>156</v>
      </c>
      <c r="B70" s="267">
        <v>13370</v>
      </c>
      <c r="C70" s="269">
        <v>306</v>
      </c>
      <c r="D70" s="271">
        <v>2.3423147581139006</v>
      </c>
      <c r="E70" s="269">
        <v>-35</v>
      </c>
      <c r="F70" s="271">
        <v>-0.26109660574412535</v>
      </c>
    </row>
    <row r="71" spans="1:6">
      <c r="A71" s="266" t="s">
        <v>157</v>
      </c>
      <c r="B71" s="267">
        <v>11783</v>
      </c>
      <c r="C71" s="269">
        <v>101</v>
      </c>
      <c r="D71" s="271">
        <v>0.86457798322205104</v>
      </c>
      <c r="E71" s="269">
        <v>-581</v>
      </c>
      <c r="F71" s="271">
        <v>-4.6991264962795212</v>
      </c>
    </row>
    <row r="72" spans="1:6">
      <c r="A72" s="277" t="s">
        <v>158</v>
      </c>
      <c r="B72" s="278">
        <v>4011171</v>
      </c>
      <c r="C72" s="279">
        <v>-83599</v>
      </c>
      <c r="D72" s="280">
        <v>-2.041604290350862</v>
      </c>
      <c r="E72" s="279">
        <v>-321845</v>
      </c>
      <c r="F72" s="280">
        <v>-7.4277362465312846</v>
      </c>
    </row>
  </sheetData>
  <sortState ref="H23:K32">
    <sortCondition descending="1" ref="J11:J20"/>
  </sortState>
  <mergeCells count="11">
    <mergeCell ref="H8:H9"/>
    <mergeCell ref="I8:I9"/>
    <mergeCell ref="J8:K8"/>
    <mergeCell ref="A1:B1"/>
    <mergeCell ref="A3:F3"/>
    <mergeCell ref="A5:F5"/>
    <mergeCell ref="A7:A9"/>
    <mergeCell ref="B7:B9"/>
    <mergeCell ref="C7:F7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</vt:i4>
      </vt:variant>
    </vt:vector>
  </HeadingPairs>
  <TitlesOfParts>
    <vt:vector size="13" baseType="lpstr">
      <vt:lpstr>Paro registrado</vt:lpstr>
      <vt:lpstr>Contratos registrados</vt:lpstr>
      <vt:lpstr>Beneficiarios de prestaciones</vt:lpstr>
      <vt:lpstr>Paro nacional, CCAA y provincia</vt:lpstr>
      <vt:lpstr>'Beneficiarios de prestaciones'!Área_de_impresión</vt:lpstr>
      <vt:lpstr>'Contratos registrados'!Área_de_impresión</vt:lpstr>
      <vt:lpstr>'Paro nacional, CCAA y provincia'!Área_de_impresión</vt:lpstr>
      <vt:lpstr>'Paro registrado'!Área_de_impresión</vt:lpstr>
      <vt:lpstr>Área_de_impresión</vt:lpstr>
      <vt:lpstr>EMPLEO</vt:lpstr>
      <vt:lpstr>OBSERVA</vt:lpstr>
      <vt:lpstr>OBSERVAT</vt:lpstr>
      <vt:lpstr>OBSERVATORIO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inem</dc:creator>
  <dc:description>RESUMEN BASICO DE DATOS OBSERVATORIO. Octubre 2004</dc:description>
  <cp:lastModifiedBy>Usuarioadmin</cp:lastModifiedBy>
  <cp:lastPrinted>2016-05-04T08:20:06Z</cp:lastPrinted>
  <dcterms:created xsi:type="dcterms:W3CDTF">2004-12-03T14:05:52Z</dcterms:created>
  <dcterms:modified xsi:type="dcterms:W3CDTF">2016-05-05T09:44:10Z</dcterms:modified>
</cp:coreProperties>
</file>